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3895" windowHeight="9975"/>
  </bookViews>
  <sheets>
    <sheet name="01-12.2015" sheetId="1" r:id="rId1"/>
  </sheets>
  <calcPr calcId="125725"/>
</workbook>
</file>

<file path=xl/calcChain.xml><?xml version="1.0" encoding="utf-8"?>
<calcChain xmlns="http://schemas.openxmlformats.org/spreadsheetml/2006/main">
  <c r="AF35" i="1"/>
  <c r="AC35"/>
  <c r="AB35"/>
  <c r="AA35"/>
  <c r="Y35"/>
  <c r="W35"/>
  <c r="U35"/>
  <c r="Q35"/>
  <c r="P35"/>
  <c r="N35"/>
  <c r="M35"/>
  <c r="L35"/>
  <c r="H35"/>
  <c r="G35"/>
  <c r="E35"/>
  <c r="D35"/>
  <c r="Z34"/>
  <c r="AD34" s="1"/>
  <c r="O34"/>
  <c r="K34"/>
  <c r="F34"/>
  <c r="I34" s="1"/>
  <c r="Z33"/>
  <c r="AD33" s="1"/>
  <c r="O33"/>
  <c r="K33"/>
  <c r="F33"/>
  <c r="I33" s="1"/>
  <c r="AD32"/>
  <c r="Z32"/>
  <c r="T32"/>
  <c r="O32"/>
  <c r="K32"/>
  <c r="F32"/>
  <c r="I32" s="1"/>
  <c r="Z31"/>
  <c r="AD31" s="1"/>
  <c r="T31"/>
  <c r="O31"/>
  <c r="K31"/>
  <c r="F31"/>
  <c r="I31" s="1"/>
  <c r="Z30"/>
  <c r="AD30" s="1"/>
  <c r="T30"/>
  <c r="O30"/>
  <c r="K30"/>
  <c r="F30"/>
  <c r="I30" s="1"/>
  <c r="Z29"/>
  <c r="AD29" s="1"/>
  <c r="T29"/>
  <c r="O29"/>
  <c r="K29"/>
  <c r="F29"/>
  <c r="I29" s="1"/>
  <c r="AD28"/>
  <c r="Z28"/>
  <c r="T28"/>
  <c r="O28"/>
  <c r="K28"/>
  <c r="F28"/>
  <c r="I28" s="1"/>
  <c r="Z27"/>
  <c r="AD27" s="1"/>
  <c r="T27"/>
  <c r="O27"/>
  <c r="K27"/>
  <c r="F27"/>
  <c r="I27" s="1"/>
  <c r="Z26"/>
  <c r="AD26" s="1"/>
  <c r="T26"/>
  <c r="O26"/>
  <c r="K26"/>
  <c r="F26"/>
  <c r="I26" s="1"/>
  <c r="Z25"/>
  <c r="AD25" s="1"/>
  <c r="T25"/>
  <c r="O25"/>
  <c r="K25"/>
  <c r="F25"/>
  <c r="I25" s="1"/>
  <c r="Z24"/>
  <c r="AD24" s="1"/>
  <c r="T24"/>
  <c r="O24"/>
  <c r="K24"/>
  <c r="F24"/>
  <c r="I24" s="1"/>
  <c r="Z23"/>
  <c r="AD23" s="1"/>
  <c r="T23"/>
  <c r="O23"/>
  <c r="K23"/>
  <c r="F23"/>
  <c r="I23" s="1"/>
  <c r="Z22"/>
  <c r="AD22" s="1"/>
  <c r="O22"/>
  <c r="K22"/>
  <c r="R22" s="1"/>
  <c r="I22"/>
  <c r="F22"/>
  <c r="AC16"/>
  <c r="AB16"/>
  <c r="AB41" s="1"/>
  <c r="AA16"/>
  <c r="Y16"/>
  <c r="W16"/>
  <c r="U16"/>
  <c r="U41" s="1"/>
  <c r="T16"/>
  <c r="Q16"/>
  <c r="P16"/>
  <c r="N16"/>
  <c r="N41" s="1"/>
  <c r="M16"/>
  <c r="L16"/>
  <c r="H16"/>
  <c r="G16"/>
  <c r="E16"/>
  <c r="D16"/>
  <c r="Z15"/>
  <c r="AD15" s="1"/>
  <c r="O15"/>
  <c r="K15"/>
  <c r="I15"/>
  <c r="AF14"/>
  <c r="Z14"/>
  <c r="AD14" s="1"/>
  <c r="O14"/>
  <c r="K14"/>
  <c r="I14"/>
  <c r="F14"/>
  <c r="Z13"/>
  <c r="AD13" s="1"/>
  <c r="O13"/>
  <c r="R13" s="1"/>
  <c r="I13"/>
  <c r="F13"/>
  <c r="Z12"/>
  <c r="AD12" s="1"/>
  <c r="O12"/>
  <c r="K12"/>
  <c r="I12"/>
  <c r="F12"/>
  <c r="Z11"/>
  <c r="AD11" s="1"/>
  <c r="O11"/>
  <c r="K11"/>
  <c r="I11"/>
  <c r="F11"/>
  <c r="Z10"/>
  <c r="AD10" s="1"/>
  <c r="O10"/>
  <c r="K10"/>
  <c r="I10"/>
  <c r="F10"/>
  <c r="Z9"/>
  <c r="AD9" s="1"/>
  <c r="O9"/>
  <c r="K9"/>
  <c r="I9"/>
  <c r="F9"/>
  <c r="Z8"/>
  <c r="AD8" s="1"/>
  <c r="O8"/>
  <c r="K8"/>
  <c r="I8"/>
  <c r="F8"/>
  <c r="Z7"/>
  <c r="AD7" s="1"/>
  <c r="O7"/>
  <c r="K7"/>
  <c r="I7"/>
  <c r="F7"/>
  <c r="Z6"/>
  <c r="AD6" s="1"/>
  <c r="O6"/>
  <c r="K6"/>
  <c r="I6"/>
  <c r="F6"/>
  <c r="R10" l="1"/>
  <c r="R28"/>
  <c r="R8"/>
  <c r="R23"/>
  <c r="R31"/>
  <c r="R11"/>
  <c r="R27"/>
  <c r="R32"/>
  <c r="W41"/>
  <c r="AC41"/>
  <c r="R14"/>
  <c r="R24"/>
  <c r="R6"/>
  <c r="E41"/>
  <c r="M41"/>
  <c r="AA41"/>
  <c r="R25"/>
  <c r="R30"/>
  <c r="R9"/>
  <c r="R29"/>
  <c r="I16"/>
  <c r="D41"/>
  <c r="L41"/>
  <c r="Q41"/>
  <c r="Y41"/>
  <c r="AD16"/>
  <c r="O35"/>
  <c r="Z16"/>
  <c r="R7"/>
  <c r="R12"/>
  <c r="H41"/>
  <c r="P41"/>
  <c r="R33"/>
  <c r="R34"/>
  <c r="R15"/>
  <c r="G41"/>
  <c r="R26"/>
  <c r="F35"/>
  <c r="AD35"/>
  <c r="F16"/>
  <c r="K16"/>
  <c r="O16"/>
  <c r="K35"/>
  <c r="T35"/>
  <c r="T41" s="1"/>
  <c r="I35"/>
  <c r="I41" s="1"/>
  <c r="AF16"/>
  <c r="AF41" s="1"/>
  <c r="Z35"/>
  <c r="AD41" l="1"/>
  <c r="Z41"/>
  <c r="O41"/>
  <c r="F41"/>
  <c r="K41"/>
  <c r="R16"/>
  <c r="R41" s="1"/>
  <c r="R35"/>
</calcChain>
</file>

<file path=xl/sharedStrings.xml><?xml version="1.0" encoding="utf-8"?>
<sst xmlns="http://schemas.openxmlformats.org/spreadsheetml/2006/main" count="125" uniqueCount="57">
  <si>
    <t>FILA BUGET ALOCATA PE AN 2015</t>
  </si>
  <si>
    <t>Data alocarii</t>
  </si>
  <si>
    <t>COMPENSAT+GRATUIT</t>
  </si>
  <si>
    <r>
      <rPr>
        <sz val="8"/>
        <rFont val="Arial"/>
        <family val="2"/>
      </rPr>
      <t xml:space="preserve">Programul national de </t>
    </r>
    <r>
      <rPr>
        <b/>
        <sz val="8"/>
        <rFont val="Arial"/>
        <family val="2"/>
      </rPr>
      <t>DIABET ZAHARAT</t>
    </r>
  </si>
  <si>
    <t>Programul national de ONCOLOGIE</t>
  </si>
  <si>
    <r>
      <rPr>
        <sz val="5"/>
        <rFont val="Arial"/>
        <family val="2"/>
      </rPr>
      <t xml:space="preserve">Programul national de transplant de organe, tesuturi si celule de origine umana - Stare </t>
    </r>
    <r>
      <rPr>
        <b/>
        <sz val="8"/>
        <rFont val="Arial"/>
        <family val="2"/>
      </rPr>
      <t>POSTTRASPLANT</t>
    </r>
  </si>
  <si>
    <r>
      <rPr>
        <sz val="8"/>
        <rFont val="Arial"/>
        <family val="2"/>
      </rPr>
      <t xml:space="preserve">Programul national de tratament pentru </t>
    </r>
    <r>
      <rPr>
        <b/>
        <sz val="8"/>
        <rFont val="Arial"/>
        <family val="2"/>
      </rPr>
      <t>BOLI RARE</t>
    </r>
  </si>
  <si>
    <r>
      <rPr>
        <sz val="8"/>
        <rFont val="Arial"/>
        <family val="2"/>
      </rPr>
      <t xml:space="preserve">BOLI ENDOCRINE - </t>
    </r>
    <r>
      <rPr>
        <b/>
        <sz val="8"/>
        <rFont val="Arial"/>
        <family val="2"/>
      </rPr>
      <t>OSTEOPOROZA (forsteo)</t>
    </r>
  </si>
  <si>
    <t>Valoarea contractului pentru eliberarea de medicamente cu si fara contributie personala</t>
  </si>
  <si>
    <t>Valoarea contractului pentru eliberarea de medicamente aferente bolilor cronice cu aprobare C.N.A.S.</t>
  </si>
  <si>
    <t>Valoarea contractului pentru eliberarea de medicamente compensate 90% din sublista B pentru pensionarii cu venituri sub 700lei/luna</t>
  </si>
  <si>
    <r>
      <t xml:space="preserve">TOTAL </t>
    </r>
    <r>
      <rPr>
        <b/>
        <sz val="8"/>
        <rFont val="Arial"/>
        <family val="2"/>
      </rPr>
      <t>COMPENSAT + GRATUIT</t>
    </r>
  </si>
  <si>
    <t>MEDICAMENTE</t>
  </si>
  <si>
    <t>MATERIALE SANITARE</t>
  </si>
  <si>
    <r>
      <rPr>
        <sz val="8"/>
        <rFont val="Arial"/>
        <family val="2"/>
      </rPr>
      <t>TOTAL</t>
    </r>
    <r>
      <rPr>
        <b/>
        <sz val="8"/>
        <rFont val="Arial"/>
        <family val="2"/>
      </rPr>
      <t xml:space="preserve"> DIABET ZAHARAT:</t>
    </r>
  </si>
  <si>
    <t>SCLEROZA LATERALA AMIOTROFICA</t>
  </si>
  <si>
    <t>Mucoviscidoza</t>
  </si>
  <si>
    <t>SINDROMUL PRADER-WILLI</t>
  </si>
  <si>
    <r>
      <rPr>
        <sz val="8"/>
        <rFont val="Arial"/>
        <family val="2"/>
      </rPr>
      <t xml:space="preserve">TOTAL </t>
    </r>
    <r>
      <rPr>
        <b/>
        <sz val="8"/>
        <rFont val="Arial"/>
        <family val="2"/>
      </rPr>
      <t>BOLI RARE:</t>
    </r>
  </si>
  <si>
    <t>Total din care:</t>
  </si>
  <si>
    <t>Pensionari 50% C.N.A.S.</t>
  </si>
  <si>
    <t>Pensionari 40% M.S.</t>
  </si>
  <si>
    <t>ADO</t>
  </si>
  <si>
    <t>INSULINA</t>
  </si>
  <si>
    <t>ADO+INSULINA</t>
  </si>
  <si>
    <t>copii cu diabet zaharat insulinodepent automonitorizati</t>
  </si>
  <si>
    <t>adulti cu diabet zaharat insulinodepent automonitorizati</t>
  </si>
  <si>
    <t xml:space="preserve"> - activitate curenta -</t>
  </si>
  <si>
    <t xml:space="preserve"> - cost volum -</t>
  </si>
  <si>
    <t>copii</t>
  </si>
  <si>
    <t>adulti</t>
  </si>
  <si>
    <t>30.12.2014</t>
  </si>
  <si>
    <t>17.03.2015</t>
  </si>
  <si>
    <t>31.03.2015</t>
  </si>
  <si>
    <t>30.04.2015</t>
  </si>
  <si>
    <t>28.07.2015</t>
  </si>
  <si>
    <t>27.08.2015</t>
  </si>
  <si>
    <t>30.10.2015</t>
  </si>
  <si>
    <t>23.11.2015</t>
  </si>
  <si>
    <t>29.12.2015</t>
  </si>
  <si>
    <t>20.01.2016</t>
  </si>
  <si>
    <t>TOTAL:</t>
  </si>
  <si>
    <t>PERIOADA</t>
  </si>
  <si>
    <t>art.6 / 2014</t>
  </si>
  <si>
    <t>01.2015</t>
  </si>
  <si>
    <t>02.2015</t>
  </si>
  <si>
    <t>03.2015</t>
  </si>
  <si>
    <t>04.2015</t>
  </si>
  <si>
    <t>05.2015</t>
  </si>
  <si>
    <t>06.2015</t>
  </si>
  <si>
    <t>07.2015</t>
  </si>
  <si>
    <t>08.2015</t>
  </si>
  <si>
    <t>09.2015</t>
  </si>
  <si>
    <t>10.2015</t>
  </si>
  <si>
    <t>11.2015</t>
  </si>
  <si>
    <t>12.2015</t>
  </si>
  <si>
    <t>CONSUM RAPORTAT PANA LA DATA DE 31.12.2015 PENTRU ANUL 2015</t>
  </si>
</sst>
</file>

<file path=xl/styles.xml><?xml version="1.0" encoding="utf-8"?>
<styleSheet xmlns="http://schemas.openxmlformats.org/spreadsheetml/2006/main">
  <numFmts count="1">
    <numFmt numFmtId="166" formatCode="_([$€]* #,##0.00_);_([$€]* \(#,##0.00\);_([$€]* \-??_);_(@_)"/>
  </numFmts>
  <fonts count="18">
    <font>
      <sz val="10"/>
      <name val="Arial"/>
      <charset val="238"/>
    </font>
    <font>
      <sz val="10"/>
      <name val="Arial"/>
      <charset val="238"/>
    </font>
    <font>
      <b/>
      <sz val="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i/>
      <sz val="6"/>
      <name val="Arial"/>
      <family val="2"/>
    </font>
    <font>
      <b/>
      <sz val="8"/>
      <color rgb="FFFF0000"/>
      <name val="Arial"/>
      <family val="2"/>
    </font>
    <font>
      <b/>
      <sz val="14"/>
      <color indexed="4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8"/>
      <color indexed="46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6" fontId="16" fillId="0" borderId="0" applyFill="0" applyBorder="0" applyAlignment="0" applyProtection="0"/>
    <xf numFmtId="0" fontId="17" fillId="0" borderId="0"/>
  </cellStyleXfs>
  <cellXfs count="25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4" borderId="6" xfId="0" applyFont="1" applyFill="1" applyBorder="1" applyAlignment="1">
      <alignment horizontal="center" vertical="center" wrapText="1"/>
    </xf>
    <xf numFmtId="4" fontId="2" fillId="5" borderId="8" xfId="0" applyNumberFormat="1" applyFont="1" applyFill="1" applyBorder="1" applyAlignment="1">
      <alignment horizontal="center" vertical="center"/>
    </xf>
    <xf numFmtId="4" fontId="2" fillId="5" borderId="7" xfId="0" applyNumberFormat="1" applyFont="1" applyFill="1" applyBorder="1" applyAlignment="1">
      <alignment horizontal="center" vertical="center"/>
    </xf>
    <xf numFmtId="4" fontId="2" fillId="5" borderId="9" xfId="0" applyNumberFormat="1" applyFont="1" applyFill="1" applyBorder="1" applyAlignment="1">
      <alignment horizontal="center" vertical="center"/>
    </xf>
    <xf numFmtId="4" fontId="2" fillId="5" borderId="0" xfId="0" applyNumberFormat="1" applyFont="1" applyFill="1" applyBorder="1" applyAlignment="1">
      <alignment horizontal="center" vertical="center"/>
    </xf>
    <xf numFmtId="4" fontId="2" fillId="5" borderId="10" xfId="0" applyNumberFormat="1" applyFont="1" applyFill="1" applyBorder="1" applyAlignment="1">
      <alignment horizontal="center" vertical="center"/>
    </xf>
    <xf numFmtId="4" fontId="2" fillId="5" borderId="11" xfId="0" applyNumberFormat="1" applyFont="1" applyFill="1" applyBorder="1" applyAlignment="1">
      <alignment horizontal="center" vertical="center"/>
    </xf>
    <xf numFmtId="4" fontId="2" fillId="5" borderId="12" xfId="0" applyNumberFormat="1" applyFont="1" applyFill="1" applyBorder="1" applyAlignment="1">
      <alignment horizontal="center" vertical="center"/>
    </xf>
    <xf numFmtId="4" fontId="2" fillId="5" borderId="13" xfId="0" applyNumberFormat="1" applyFont="1" applyFill="1" applyBorder="1" applyAlignment="1">
      <alignment horizontal="center" vertical="center" wrapText="1"/>
    </xf>
    <xf numFmtId="4" fontId="2" fillId="5" borderId="14" xfId="0" applyNumberFormat="1" applyFont="1" applyFill="1" applyBorder="1" applyAlignment="1">
      <alignment horizontal="center" vertical="center" wrapText="1"/>
    </xf>
    <xf numFmtId="4" fontId="2" fillId="5" borderId="15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4" fontId="2" fillId="5" borderId="16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7" fillId="4" borderId="15" xfId="1" applyFont="1" applyFill="1" applyBorder="1" applyAlignment="1">
      <alignment horizontal="center" vertical="center" wrapText="1"/>
    </xf>
    <xf numFmtId="0" fontId="7" fillId="4" borderId="18" xfId="1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center" vertical="center" wrapText="1"/>
    </xf>
    <xf numFmtId="0" fontId="7" fillId="4" borderId="20" xfId="1" applyFont="1" applyFill="1" applyBorder="1" applyAlignment="1">
      <alignment horizontal="center" vertical="center" wrapText="1"/>
    </xf>
    <xf numFmtId="4" fontId="5" fillId="5" borderId="6" xfId="0" applyNumberFormat="1" applyFont="1" applyFill="1" applyBorder="1" applyAlignment="1">
      <alignment horizontal="center" vertical="center" wrapText="1"/>
    </xf>
    <xf numFmtId="4" fontId="2" fillId="6" borderId="21" xfId="0" applyNumberFormat="1" applyFont="1" applyFill="1" applyBorder="1" applyAlignment="1">
      <alignment horizontal="center" vertical="center"/>
    </xf>
    <xf numFmtId="4" fontId="2" fillId="6" borderId="3" xfId="0" applyNumberFormat="1" applyFont="1" applyFill="1" applyBorder="1" applyAlignment="1">
      <alignment horizontal="center" vertical="center"/>
    </xf>
    <xf numFmtId="4" fontId="2" fillId="6" borderId="22" xfId="0" applyNumberFormat="1" applyFont="1" applyFill="1" applyBorder="1" applyAlignment="1">
      <alignment horizontal="center" vertical="center"/>
    </xf>
    <xf numFmtId="4" fontId="2" fillId="6" borderId="23" xfId="0" applyNumberFormat="1" applyFont="1" applyFill="1" applyBorder="1" applyAlignment="1">
      <alignment horizontal="center" vertical="center"/>
    </xf>
    <xf numFmtId="4" fontId="2" fillId="4" borderId="24" xfId="0" applyNumberFormat="1" applyFont="1" applyFill="1" applyBorder="1" applyAlignment="1">
      <alignment horizontal="center" vertical="center"/>
    </xf>
    <xf numFmtId="4" fontId="2" fillId="5" borderId="6" xfId="0" applyNumberFormat="1" applyFont="1" applyFill="1" applyBorder="1" applyAlignment="1">
      <alignment horizontal="center" vertical="center" wrapText="1"/>
    </xf>
    <xf numFmtId="4" fontId="2" fillId="5" borderId="25" xfId="0" applyNumberFormat="1" applyFont="1" applyFill="1" applyBorder="1" applyAlignment="1">
      <alignment horizontal="center" vertical="center" wrapText="1"/>
    </xf>
    <xf numFmtId="4" fontId="2" fillId="5" borderId="26" xfId="0" applyNumberFormat="1" applyFont="1" applyFill="1" applyBorder="1" applyAlignment="1">
      <alignment horizontal="center" vertical="center" wrapText="1"/>
    </xf>
    <xf numFmtId="4" fontId="2" fillId="5" borderId="27" xfId="0" applyNumberFormat="1" applyFont="1" applyFill="1" applyBorder="1" applyAlignment="1">
      <alignment horizontal="center" vertical="center" wrapText="1"/>
    </xf>
    <xf numFmtId="4" fontId="8" fillId="4" borderId="15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/>
    </xf>
    <xf numFmtId="4" fontId="2" fillId="4" borderId="11" xfId="0" applyNumberFormat="1" applyFont="1" applyFill="1" applyBorder="1" applyAlignment="1">
      <alignment horizontal="center" vertical="center"/>
    </xf>
    <xf numFmtId="4" fontId="2" fillId="4" borderId="12" xfId="0" applyNumberFormat="1" applyFont="1" applyFill="1" applyBorder="1" applyAlignment="1">
      <alignment horizontal="center" vertical="center"/>
    </xf>
    <xf numFmtId="4" fontId="2" fillId="4" borderId="15" xfId="0" applyNumberFormat="1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 wrapText="1"/>
    </xf>
    <xf numFmtId="0" fontId="7" fillId="4" borderId="29" xfId="1" applyFont="1" applyFill="1" applyBorder="1" applyAlignment="1">
      <alignment horizontal="center" vertical="center" wrapText="1"/>
    </xf>
    <xf numFmtId="0" fontId="7" fillId="4" borderId="27" xfId="1" applyFont="1" applyFill="1" applyBorder="1" applyAlignment="1">
      <alignment horizontal="center" vertical="center" wrapText="1"/>
    </xf>
    <xf numFmtId="0" fontId="9" fillId="6" borderId="25" xfId="1" applyFont="1" applyFill="1" applyBorder="1" applyAlignment="1">
      <alignment horizontal="center" vertical="center" wrapText="1"/>
    </xf>
    <xf numFmtId="0" fontId="7" fillId="6" borderId="30" xfId="1" applyFont="1" applyFill="1" applyBorder="1" applyAlignment="1">
      <alignment horizontal="center" vertical="center" wrapText="1"/>
    </xf>
    <xf numFmtId="0" fontId="7" fillId="6" borderId="26" xfId="1" applyFont="1" applyFill="1" applyBorder="1" applyAlignment="1">
      <alignment horizontal="center" vertical="center" wrapText="1"/>
    </xf>
    <xf numFmtId="4" fontId="5" fillId="5" borderId="28" xfId="0" applyNumberFormat="1" applyFont="1" applyFill="1" applyBorder="1" applyAlignment="1">
      <alignment horizontal="center" vertical="center" wrapText="1"/>
    </xf>
    <xf numFmtId="0" fontId="9" fillId="6" borderId="15" xfId="1" applyFont="1" applyFill="1" applyBorder="1" applyAlignment="1">
      <alignment horizontal="center" vertical="center" wrapText="1"/>
    </xf>
    <xf numFmtId="4" fontId="2" fillId="6" borderId="23" xfId="0" applyNumberFormat="1" applyFont="1" applyFill="1" applyBorder="1" applyAlignment="1">
      <alignment horizontal="center" vertical="center"/>
    </xf>
    <xf numFmtId="4" fontId="2" fillId="6" borderId="3" xfId="0" applyNumberFormat="1" applyFont="1" applyFill="1" applyBorder="1" applyAlignment="1">
      <alignment horizontal="center" vertical="center"/>
    </xf>
    <xf numFmtId="4" fontId="2" fillId="6" borderId="22" xfId="0" applyNumberFormat="1" applyFont="1" applyFill="1" applyBorder="1" applyAlignment="1">
      <alignment horizontal="center" vertical="center"/>
    </xf>
    <xf numFmtId="0" fontId="9" fillId="6" borderId="7" xfId="1" applyFont="1" applyFill="1" applyBorder="1" applyAlignment="1">
      <alignment horizontal="center" vertical="center" wrapText="1"/>
    </xf>
    <xf numFmtId="4" fontId="6" fillId="6" borderId="21" xfId="0" applyNumberFormat="1" applyFont="1" applyFill="1" applyBorder="1" applyAlignment="1">
      <alignment horizontal="center" vertical="center" wrapText="1" shrinkToFit="1"/>
    </xf>
    <xf numFmtId="4" fontId="6" fillId="6" borderId="9" xfId="0" applyNumberFormat="1" applyFont="1" applyFill="1" applyBorder="1" applyAlignment="1">
      <alignment horizontal="center" vertical="center" wrapText="1" shrinkToFit="1"/>
    </xf>
    <xf numFmtId="4" fontId="2" fillId="5" borderId="28" xfId="0" applyNumberFormat="1" applyFont="1" applyFill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center" vertical="center" wrapText="1"/>
    </xf>
    <xf numFmtId="4" fontId="2" fillId="5" borderId="31" xfId="0" applyNumberFormat="1" applyFont="1" applyFill="1" applyBorder="1" applyAlignment="1">
      <alignment horizontal="center" vertical="center" wrapText="1"/>
    </xf>
    <xf numFmtId="4" fontId="8" fillId="4" borderId="27" xfId="0" applyNumberFormat="1" applyFont="1" applyFill="1" applyBorder="1" applyAlignment="1">
      <alignment horizontal="center" vertical="center" wrapText="1"/>
    </xf>
    <xf numFmtId="0" fontId="9" fillId="6" borderId="8" xfId="1" applyFont="1" applyFill="1" applyBorder="1" applyAlignment="1">
      <alignment horizontal="center" vertical="center" wrapText="1"/>
    </xf>
    <xf numFmtId="4" fontId="2" fillId="6" borderId="21" xfId="0" applyNumberFormat="1" applyFont="1" applyFill="1" applyBorder="1" applyAlignment="1">
      <alignment horizontal="center" vertical="center"/>
    </xf>
    <xf numFmtId="4" fontId="2" fillId="4" borderId="27" xfId="0" applyNumberFormat="1" applyFont="1" applyFill="1" applyBorder="1" applyAlignment="1">
      <alignment horizontal="center" vertical="center" wrapText="1"/>
    </xf>
    <xf numFmtId="4" fontId="2" fillId="5" borderId="3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4" borderId="6" xfId="0" applyNumberFormat="1" applyFont="1" applyFill="1" applyBorder="1" applyAlignment="1">
      <alignment horizontal="right" vertical="center" wrapText="1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6" xfId="0" applyNumberFormat="1" applyFont="1" applyFill="1" applyBorder="1" applyAlignment="1">
      <alignment horizontal="right" vertical="center"/>
    </xf>
    <xf numFmtId="4" fontId="2" fillId="7" borderId="33" xfId="0" applyNumberFormat="1" applyFont="1" applyFill="1" applyBorder="1" applyAlignment="1">
      <alignment horizontal="right" vertical="center"/>
    </xf>
    <xf numFmtId="4" fontId="2" fillId="7" borderId="34" xfId="0" applyNumberFormat="1" applyFont="1" applyFill="1" applyBorder="1" applyAlignment="1">
      <alignment horizontal="right" vertical="center"/>
    </xf>
    <xf numFmtId="4" fontId="2" fillId="7" borderId="35" xfId="0" applyNumberFormat="1" applyFont="1" applyFill="1" applyBorder="1" applyAlignment="1">
      <alignment horizontal="right" vertical="center"/>
    </xf>
    <xf numFmtId="4" fontId="2" fillId="7" borderId="17" xfId="0" applyNumberFormat="1" applyFont="1" applyFill="1" applyBorder="1" applyAlignment="1">
      <alignment vertical="center"/>
    </xf>
    <xf numFmtId="4" fontId="2" fillId="7" borderId="13" xfId="0" applyNumberFormat="1" applyFont="1" applyFill="1" applyBorder="1" applyAlignment="1">
      <alignment vertical="center"/>
    </xf>
    <xf numFmtId="4" fontId="2" fillId="7" borderId="14" xfId="0" applyNumberFormat="1" applyFont="1" applyFill="1" applyBorder="1" applyAlignment="1">
      <alignment vertical="center"/>
    </xf>
    <xf numFmtId="4" fontId="2" fillId="7" borderId="6" xfId="0" applyNumberFormat="1" applyFont="1" applyFill="1" applyBorder="1" applyAlignment="1">
      <alignment vertical="center"/>
    </xf>
    <xf numFmtId="4" fontId="2" fillId="7" borderId="17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2" fillId="4" borderId="17" xfId="0" applyNumberFormat="1" applyFont="1" applyFill="1" applyBorder="1" applyAlignment="1">
      <alignment horizontal="right" vertical="center" wrapText="1"/>
    </xf>
    <xf numFmtId="4" fontId="2" fillId="7" borderId="36" xfId="0" applyNumberFormat="1" applyFont="1" applyFill="1" applyBorder="1" applyAlignment="1">
      <alignment horizontal="right" vertical="center"/>
    </xf>
    <xf numFmtId="4" fontId="2" fillId="7" borderId="37" xfId="0" applyNumberFormat="1" applyFont="1" applyFill="1" applyBorder="1" applyAlignment="1">
      <alignment horizontal="right" vertical="center"/>
    </xf>
    <xf numFmtId="4" fontId="2" fillId="7" borderId="38" xfId="0" applyNumberFormat="1" applyFont="1" applyFill="1" applyBorder="1" applyAlignment="1">
      <alignment horizontal="right" vertical="center"/>
    </xf>
    <xf numFmtId="4" fontId="2" fillId="7" borderId="39" xfId="0" applyNumberFormat="1" applyFont="1" applyFill="1" applyBorder="1" applyAlignment="1">
      <alignment horizontal="right" vertical="center"/>
    </xf>
    <xf numFmtId="4" fontId="2" fillId="7" borderId="40" xfId="0" applyNumberFormat="1" applyFont="1" applyFill="1" applyBorder="1" applyAlignment="1">
      <alignment vertical="center"/>
    </xf>
    <xf numFmtId="4" fontId="2" fillId="7" borderId="41" xfId="0" applyNumberFormat="1" applyFont="1" applyFill="1" applyBorder="1" applyAlignment="1">
      <alignment vertical="center"/>
    </xf>
    <xf numFmtId="4" fontId="2" fillId="7" borderId="39" xfId="0" applyNumberFormat="1" applyFont="1" applyFill="1" applyBorder="1" applyAlignment="1">
      <alignment vertical="center"/>
    </xf>
    <xf numFmtId="4" fontId="2" fillId="7" borderId="36" xfId="0" applyNumberFormat="1" applyFont="1" applyFill="1" applyBorder="1" applyAlignment="1">
      <alignment vertical="center"/>
    </xf>
    <xf numFmtId="4" fontId="2" fillId="7" borderId="42" xfId="0" applyNumberFormat="1" applyFont="1" applyFill="1" applyBorder="1" applyAlignment="1">
      <alignment vertical="center"/>
    </xf>
    <xf numFmtId="4" fontId="2" fillId="7" borderId="40" xfId="0" applyNumberFormat="1" applyFont="1" applyFill="1" applyBorder="1" applyAlignment="1">
      <alignment horizontal="right" vertical="center"/>
    </xf>
    <xf numFmtId="4" fontId="2" fillId="7" borderId="41" xfId="0" applyNumberFormat="1" applyFont="1" applyFill="1" applyBorder="1" applyAlignment="1">
      <alignment horizontal="right" vertical="center"/>
    </xf>
    <xf numFmtId="4" fontId="2" fillId="7" borderId="43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4" fontId="2" fillId="7" borderId="45" xfId="0" applyNumberFormat="1" applyFont="1" applyFill="1" applyBorder="1" applyAlignment="1">
      <alignment horizontal="right" vertical="center"/>
    </xf>
    <xf numFmtId="4" fontId="2" fillId="7" borderId="47" xfId="0" applyNumberFormat="1" applyFont="1" applyFill="1" applyBorder="1" applyAlignment="1">
      <alignment horizontal="right" vertical="center"/>
    </xf>
    <xf numFmtId="4" fontId="2" fillId="7" borderId="43" xfId="0" applyNumberFormat="1" applyFont="1" applyFill="1" applyBorder="1" applyAlignment="1">
      <alignment vertical="center"/>
    </xf>
    <xf numFmtId="4" fontId="2" fillId="7" borderId="48" xfId="0" applyNumberFormat="1" applyFont="1" applyFill="1" applyBorder="1" applyAlignment="1">
      <alignment vertical="center"/>
    </xf>
    <xf numFmtId="4" fontId="2" fillId="7" borderId="49" xfId="0" applyNumberFormat="1" applyFont="1" applyFill="1" applyBorder="1" applyAlignment="1">
      <alignment vertical="center"/>
    </xf>
    <xf numFmtId="4" fontId="2" fillId="7" borderId="50" xfId="0" applyNumberFormat="1" applyFont="1" applyFill="1" applyBorder="1" applyAlignment="1">
      <alignment vertical="center"/>
    </xf>
    <xf numFmtId="4" fontId="2" fillId="7" borderId="44" xfId="0" applyNumberFormat="1" applyFont="1" applyFill="1" applyBorder="1" applyAlignment="1">
      <alignment vertical="center"/>
    </xf>
    <xf numFmtId="4" fontId="2" fillId="7" borderId="25" xfId="0" applyNumberFormat="1" applyFont="1" applyFill="1" applyBorder="1" applyAlignment="1">
      <alignment horizontal="right" vertical="center"/>
    </xf>
    <xf numFmtId="4" fontId="2" fillId="7" borderId="28" xfId="0" applyNumberFormat="1" applyFont="1" applyFill="1" applyBorder="1" applyAlignment="1">
      <alignment horizontal="right" vertical="center"/>
    </xf>
    <xf numFmtId="0" fontId="2" fillId="4" borderId="31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horizontal="center" vertical="center" wrapText="1"/>
    </xf>
    <xf numFmtId="4" fontId="2" fillId="4" borderId="32" xfId="0" applyNumberFormat="1" applyFont="1" applyFill="1" applyBorder="1" applyAlignment="1">
      <alignment horizontal="right" vertical="center"/>
    </xf>
    <xf numFmtId="4" fontId="2" fillId="4" borderId="53" xfId="0" applyNumberFormat="1" applyFont="1" applyFill="1" applyBorder="1" applyAlignment="1">
      <alignment horizontal="right" vertical="center"/>
    </xf>
    <xf numFmtId="4" fontId="2" fillId="5" borderId="51" xfId="0" applyNumberFormat="1" applyFont="1" applyFill="1" applyBorder="1" applyAlignment="1">
      <alignment horizontal="center" vertical="center"/>
    </xf>
    <xf numFmtId="4" fontId="2" fillId="4" borderId="10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right" vertical="center"/>
    </xf>
    <xf numFmtId="4" fontId="2" fillId="4" borderId="31" xfId="0" applyNumberFormat="1" applyFont="1" applyFill="1" applyBorder="1" applyAlignment="1">
      <alignment horizontal="right" vertical="center"/>
    </xf>
    <xf numFmtId="0" fontId="2" fillId="5" borderId="54" xfId="0" applyFont="1" applyFill="1" applyBorder="1" applyAlignment="1">
      <alignment horizontal="center" vertical="center" wrapText="1"/>
    </xf>
    <xf numFmtId="4" fontId="2" fillId="5" borderId="5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horizontal="right" vertical="center"/>
    </xf>
    <xf numFmtId="0" fontId="4" fillId="4" borderId="2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vertical="center"/>
    </xf>
    <xf numFmtId="0" fontId="2" fillId="5" borderId="16" xfId="0" applyFont="1" applyFill="1" applyBorder="1" applyAlignment="1">
      <alignment horizontal="center" vertical="center" wrapText="1"/>
    </xf>
    <xf numFmtId="4" fontId="2" fillId="4" borderId="8" xfId="0" applyNumberFormat="1" applyFont="1" applyFill="1" applyBorder="1" applyAlignment="1">
      <alignment horizontal="center" vertical="center" wrapText="1"/>
    </xf>
    <xf numFmtId="4" fontId="2" fillId="5" borderId="16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 wrapText="1"/>
    </xf>
    <xf numFmtId="4" fontId="6" fillId="6" borderId="23" xfId="0" applyNumberFormat="1" applyFont="1" applyFill="1" applyBorder="1" applyAlignment="1">
      <alignment horizontal="center" vertical="center" wrapText="1" shrinkToFit="1"/>
    </xf>
    <xf numFmtId="4" fontId="2" fillId="5" borderId="8" xfId="0" applyNumberFormat="1" applyFont="1" applyFill="1" applyBorder="1" applyAlignment="1">
      <alignment horizontal="center" vertical="center" wrapText="1"/>
    </xf>
    <xf numFmtId="4" fontId="2" fillId="5" borderId="15" xfId="0" applyNumberFormat="1" applyFont="1" applyFill="1" applyBorder="1" applyAlignment="1">
      <alignment horizontal="center" vertical="center" wrapText="1"/>
    </xf>
    <xf numFmtId="4" fontId="2" fillId="4" borderId="29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49" fontId="12" fillId="4" borderId="55" xfId="0" applyNumberFormat="1" applyFont="1" applyFill="1" applyBorder="1" applyAlignment="1">
      <alignment horizontal="right" vertical="center" wrapText="1"/>
    </xf>
    <xf numFmtId="4" fontId="13" fillId="7" borderId="18" xfId="0" applyNumberFormat="1" applyFont="1" applyFill="1" applyBorder="1" applyAlignment="1">
      <alignment horizontal="right" vertical="center"/>
    </xf>
    <xf numFmtId="4" fontId="13" fillId="7" borderId="13" xfId="0" applyNumberFormat="1" applyFont="1" applyFill="1" applyBorder="1" applyAlignment="1">
      <alignment horizontal="right" vertical="center"/>
    </xf>
    <xf numFmtId="4" fontId="13" fillId="7" borderId="34" xfId="0" applyNumberFormat="1" applyFont="1" applyFill="1" applyBorder="1" applyAlignment="1">
      <alignment horizontal="right" vertical="center"/>
    </xf>
    <xf numFmtId="4" fontId="13" fillId="7" borderId="14" xfId="0" applyNumberFormat="1" applyFont="1" applyFill="1" applyBorder="1" applyAlignment="1">
      <alignment horizontal="right" vertical="center"/>
    </xf>
    <xf numFmtId="4" fontId="12" fillId="7" borderId="6" xfId="0" applyNumberFormat="1" applyFont="1" applyFill="1" applyBorder="1" applyAlignment="1">
      <alignment horizontal="right" vertical="center" wrapText="1"/>
    </xf>
    <xf numFmtId="4" fontId="12" fillId="7" borderId="18" xfId="0" applyNumberFormat="1" applyFont="1" applyFill="1" applyBorder="1" applyAlignment="1">
      <alignment horizontal="center" vertical="center"/>
    </xf>
    <xf numFmtId="4" fontId="12" fillId="7" borderId="19" xfId="0" applyNumberFormat="1" applyFont="1" applyFill="1" applyBorder="1" applyAlignment="1">
      <alignment horizontal="right" vertical="center"/>
    </xf>
    <xf numFmtId="4" fontId="12" fillId="7" borderId="20" xfId="0" applyNumberFormat="1" applyFont="1" applyFill="1" applyBorder="1" applyAlignment="1">
      <alignment horizontal="right" vertical="center"/>
    </xf>
    <xf numFmtId="4" fontId="12" fillId="7" borderId="18" xfId="0" applyNumberFormat="1" applyFont="1" applyFill="1" applyBorder="1" applyAlignment="1">
      <alignment horizontal="right" vertical="center"/>
    </xf>
    <xf numFmtId="4" fontId="12" fillId="7" borderId="6" xfId="0" applyNumberFormat="1" applyFont="1" applyFill="1" applyBorder="1" applyAlignment="1">
      <alignment horizontal="right" vertical="center"/>
    </xf>
    <xf numFmtId="0" fontId="2" fillId="5" borderId="29" xfId="0" applyFont="1" applyFill="1" applyBorder="1" applyAlignment="1">
      <alignment horizontal="center" vertical="center" wrapText="1"/>
    </xf>
    <xf numFmtId="4" fontId="13" fillId="7" borderId="6" xfId="0" applyNumberFormat="1" applyFont="1" applyFill="1" applyBorder="1" applyAlignment="1">
      <alignment vertical="center"/>
    </xf>
    <xf numFmtId="4" fontId="13" fillId="7" borderId="33" xfId="0" applyNumberFormat="1" applyFont="1" applyFill="1" applyBorder="1" applyAlignment="1">
      <alignment horizontal="right" vertical="center"/>
    </xf>
    <xf numFmtId="4" fontId="13" fillId="7" borderId="35" xfId="0" applyNumberFormat="1" applyFont="1" applyFill="1" applyBorder="1" applyAlignment="1">
      <alignment horizontal="right" vertical="center"/>
    </xf>
    <xf numFmtId="4" fontId="12" fillId="7" borderId="6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" fontId="5" fillId="7" borderId="36" xfId="0" applyNumberFormat="1" applyFont="1" applyFill="1" applyBorder="1" applyAlignment="1">
      <alignment horizontal="right" vertical="center"/>
    </xf>
    <xf numFmtId="4" fontId="5" fillId="7" borderId="40" xfId="0" applyNumberFormat="1" applyFont="1" applyFill="1" applyBorder="1" applyAlignment="1">
      <alignment horizontal="right" vertical="center"/>
    </xf>
    <xf numFmtId="4" fontId="5" fillId="7" borderId="38" xfId="0" applyNumberFormat="1" applyFont="1" applyFill="1" applyBorder="1" applyAlignment="1">
      <alignment horizontal="right" vertical="center"/>
    </xf>
    <xf numFmtId="4" fontId="5" fillId="7" borderId="41" xfId="0" applyNumberFormat="1" applyFont="1" applyFill="1" applyBorder="1" applyAlignment="1">
      <alignment horizontal="right" vertical="center"/>
    </xf>
    <xf numFmtId="4" fontId="2" fillId="7" borderId="17" xfId="0" applyNumberFormat="1" applyFont="1" applyFill="1" applyBorder="1" applyAlignment="1">
      <alignment horizontal="right" vertical="center" wrapText="1"/>
    </xf>
    <xf numFmtId="4" fontId="2" fillId="7" borderId="36" xfId="0" applyNumberFormat="1" applyFont="1" applyFill="1" applyBorder="1" applyAlignment="1">
      <alignment horizontal="center" vertical="center"/>
    </xf>
    <xf numFmtId="4" fontId="2" fillId="7" borderId="42" xfId="0" applyNumberFormat="1" applyFont="1" applyFill="1" applyBorder="1" applyAlignment="1">
      <alignment horizontal="right" vertical="center"/>
    </xf>
    <xf numFmtId="4" fontId="2" fillId="7" borderId="56" xfId="0" applyNumberFormat="1" applyFont="1" applyFill="1" applyBorder="1" applyAlignment="1">
      <alignment horizontal="right" vertical="center"/>
    </xf>
    <xf numFmtId="4" fontId="13" fillId="7" borderId="17" xfId="0" applyNumberFormat="1" applyFont="1" applyFill="1" applyBorder="1" applyAlignment="1">
      <alignment vertical="center"/>
    </xf>
    <xf numFmtId="4" fontId="5" fillId="7" borderId="37" xfId="0" applyNumberFormat="1" applyFont="1" applyFill="1" applyBorder="1" applyAlignment="1">
      <alignment horizontal="right" vertical="center"/>
    </xf>
    <xf numFmtId="4" fontId="5" fillId="7" borderId="39" xfId="0" applyNumberFormat="1" applyFont="1" applyFill="1" applyBorder="1" applyAlignment="1">
      <alignment horizontal="right" vertical="center"/>
    </xf>
    <xf numFmtId="4" fontId="12" fillId="7" borderId="17" xfId="0" applyNumberFormat="1" applyFont="1" applyFill="1" applyBorder="1" applyAlignment="1">
      <alignment vertical="center"/>
    </xf>
    <xf numFmtId="49" fontId="2" fillId="4" borderId="55" xfId="0" applyNumberFormat="1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vertical="center"/>
    </xf>
    <xf numFmtId="4" fontId="2" fillId="7" borderId="57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4" fontId="12" fillId="7" borderId="57" xfId="0" applyNumberFormat="1" applyFont="1" applyFill="1" applyBorder="1" applyAlignment="1">
      <alignment vertical="center"/>
    </xf>
    <xf numFmtId="4" fontId="13" fillId="7" borderId="36" xfId="0" applyNumberFormat="1" applyFont="1" applyFill="1" applyBorder="1" applyAlignment="1">
      <alignment vertical="center"/>
    </xf>
    <xf numFmtId="4" fontId="5" fillId="7" borderId="37" xfId="0" applyNumberFormat="1" applyFont="1" applyFill="1" applyBorder="1" applyAlignment="1">
      <alignment vertical="center"/>
    </xf>
    <xf numFmtId="4" fontId="5" fillId="7" borderId="39" xfId="0" applyNumberFormat="1" applyFont="1" applyFill="1" applyBorder="1" applyAlignment="1">
      <alignment vertical="center"/>
    </xf>
    <xf numFmtId="4" fontId="5" fillId="7" borderId="36" xfId="0" applyNumberFormat="1" applyFont="1" applyFill="1" applyBorder="1" applyAlignment="1">
      <alignment vertical="center"/>
    </xf>
    <xf numFmtId="49" fontId="2" fillId="4" borderId="44" xfId="0" applyNumberFormat="1" applyFont="1" applyFill="1" applyBorder="1" applyAlignment="1">
      <alignment horizontal="right" vertical="center" wrapText="1"/>
    </xf>
    <xf numFmtId="4" fontId="5" fillId="7" borderId="43" xfId="0" applyNumberFormat="1" applyFont="1" applyFill="1" applyBorder="1" applyAlignment="1">
      <alignment horizontal="right" vertical="center"/>
    </xf>
    <xf numFmtId="4" fontId="5" fillId="7" borderId="48" xfId="0" applyNumberFormat="1" applyFont="1" applyFill="1" applyBorder="1" applyAlignment="1">
      <alignment horizontal="right" vertical="center"/>
    </xf>
    <xf numFmtId="4" fontId="5" fillId="7" borderId="46" xfId="0" applyNumberFormat="1" applyFont="1" applyFill="1" applyBorder="1" applyAlignment="1">
      <alignment horizontal="right" vertical="center"/>
    </xf>
    <xf numFmtId="4" fontId="5" fillId="7" borderId="49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 wrapText="1"/>
    </xf>
    <xf numFmtId="4" fontId="2" fillId="7" borderId="58" xfId="0" applyNumberFormat="1" applyFont="1" applyFill="1" applyBorder="1" applyAlignment="1">
      <alignment horizontal="center" vertical="center"/>
    </xf>
    <xf numFmtId="4" fontId="5" fillId="7" borderId="25" xfId="0" applyNumberFormat="1" applyFont="1" applyFill="1" applyBorder="1" applyAlignment="1">
      <alignment horizontal="right" vertical="center"/>
    </xf>
    <xf numFmtId="4" fontId="5" fillId="7" borderId="30" xfId="0" applyNumberFormat="1" applyFont="1" applyFill="1" applyBorder="1" applyAlignment="1">
      <alignment horizontal="right" vertical="center"/>
    </xf>
    <xf numFmtId="4" fontId="5" fillId="7" borderId="26" xfId="0" applyNumberFormat="1" applyFont="1" applyFill="1" applyBorder="1" applyAlignment="1">
      <alignment horizontal="right" vertical="center"/>
    </xf>
    <xf numFmtId="4" fontId="2" fillId="7" borderId="59" xfId="0" applyNumberFormat="1" applyFont="1" applyFill="1" applyBorder="1" applyAlignment="1">
      <alignment horizontal="right" vertical="center"/>
    </xf>
    <xf numFmtId="4" fontId="2" fillId="7" borderId="60" xfId="0" applyNumberFormat="1" applyFont="1" applyFill="1" applyBorder="1" applyAlignment="1">
      <alignment horizontal="right" vertical="center"/>
    </xf>
    <xf numFmtId="4" fontId="2" fillId="7" borderId="58" xfId="0" applyNumberFormat="1" applyFont="1" applyFill="1" applyBorder="1" applyAlignment="1">
      <alignment horizontal="right" vertical="center"/>
    </xf>
    <xf numFmtId="4" fontId="13" fillId="7" borderId="44" xfId="0" applyNumberFormat="1" applyFont="1" applyFill="1" applyBorder="1" applyAlignment="1">
      <alignment vertical="center"/>
    </xf>
    <xf numFmtId="4" fontId="5" fillId="7" borderId="45" xfId="0" applyNumberFormat="1" applyFont="1" applyFill="1" applyBorder="1" applyAlignment="1">
      <alignment horizontal="right" vertical="center"/>
    </xf>
    <xf numFmtId="4" fontId="5" fillId="7" borderId="47" xfId="0" applyNumberFormat="1" applyFont="1" applyFill="1" applyBorder="1" applyAlignment="1">
      <alignment horizontal="right" vertical="center"/>
    </xf>
    <xf numFmtId="4" fontId="12" fillId="7" borderId="44" xfId="0" applyNumberFormat="1" applyFont="1" applyFill="1" applyBorder="1" applyAlignment="1">
      <alignment vertical="center"/>
    </xf>
    <xf numFmtId="0" fontId="2" fillId="4" borderId="32" xfId="0" applyFont="1" applyFill="1" applyBorder="1" applyAlignment="1">
      <alignment horizontal="right" vertical="center" wrapText="1"/>
    </xf>
    <xf numFmtId="4" fontId="2" fillId="4" borderId="31" xfId="0" applyNumberFormat="1" applyFont="1" applyFill="1" applyBorder="1" applyAlignment="1">
      <alignment vertical="center"/>
    </xf>
    <xf numFmtId="0" fontId="2" fillId="5" borderId="32" xfId="0" applyFont="1" applyFill="1" applyBorder="1" applyAlignment="1">
      <alignment horizontal="center" vertical="center" wrapText="1"/>
    </xf>
    <xf numFmtId="4" fontId="2" fillId="4" borderId="61" xfId="0" applyNumberFormat="1" applyFont="1" applyFill="1" applyBorder="1" applyAlignment="1">
      <alignment vertical="center"/>
    </xf>
    <xf numFmtId="4" fontId="2" fillId="4" borderId="11" xfId="0" applyNumberFormat="1" applyFont="1" applyFill="1" applyBorder="1" applyAlignment="1">
      <alignment vertical="center"/>
    </xf>
    <xf numFmtId="4" fontId="2" fillId="4" borderId="12" xfId="0" applyNumberFormat="1" applyFont="1" applyFill="1" applyBorder="1" applyAlignment="1">
      <alignment vertical="center"/>
    </xf>
    <xf numFmtId="4" fontId="2" fillId="5" borderId="54" xfId="0" applyNumberFormat="1" applyFont="1" applyFill="1" applyBorder="1" applyAlignment="1">
      <alignment horizontal="center" vertical="center"/>
    </xf>
    <xf numFmtId="4" fontId="15" fillId="4" borderId="10" xfId="0" applyNumberFormat="1" applyFont="1" applyFill="1" applyBorder="1" applyAlignment="1">
      <alignment horizontal="center" vertical="center" wrapText="1"/>
    </xf>
    <xf numFmtId="4" fontId="15" fillId="4" borderId="11" xfId="0" applyNumberFormat="1" applyFont="1" applyFill="1" applyBorder="1" applyAlignment="1">
      <alignment horizontal="center" vertical="center" wrapText="1"/>
    </xf>
    <xf numFmtId="4" fontId="15" fillId="4" borderId="12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" fontId="2" fillId="5" borderId="27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5" borderId="1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5" borderId="27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7" fillId="4" borderId="52" xfId="1" applyFont="1" applyFill="1" applyBorder="1" applyAlignment="1">
      <alignment horizontal="center" vertical="center" wrapText="1"/>
    </xf>
    <xf numFmtId="0" fontId="7" fillId="4" borderId="32" xfId="1" applyFont="1" applyFill="1" applyBorder="1" applyAlignment="1">
      <alignment horizontal="center" vertical="center" wrapText="1"/>
    </xf>
    <xf numFmtId="0" fontId="9" fillId="6" borderId="48" xfId="1" applyFont="1" applyFill="1" applyBorder="1" applyAlignment="1">
      <alignment horizontal="center" vertical="center" wrapText="1"/>
    </xf>
    <xf numFmtId="0" fontId="7" fillId="6" borderId="46" xfId="1" applyFont="1" applyFill="1" applyBorder="1" applyAlignment="1">
      <alignment horizontal="center" vertical="center" wrapText="1"/>
    </xf>
    <xf numFmtId="0" fontId="7" fillId="6" borderId="49" xfId="1" applyFont="1" applyFill="1" applyBorder="1" applyAlignment="1">
      <alignment horizontal="center" vertical="center" wrapText="1"/>
    </xf>
    <xf numFmtId="4" fontId="5" fillId="5" borderId="44" xfId="0" applyNumberFormat="1" applyFont="1" applyFill="1" applyBorder="1" applyAlignment="1">
      <alignment horizontal="center" vertical="center" wrapText="1"/>
    </xf>
    <xf numFmtId="0" fontId="9" fillId="6" borderId="31" xfId="1" applyFont="1" applyFill="1" applyBorder="1" applyAlignment="1">
      <alignment horizontal="center" vertical="center" wrapText="1"/>
    </xf>
    <xf numFmtId="4" fontId="2" fillId="6" borderId="61" xfId="0" applyNumberFormat="1" applyFont="1" applyFill="1" applyBorder="1" applyAlignment="1">
      <alignment horizontal="center" vertical="center"/>
    </xf>
    <xf numFmtId="4" fontId="2" fillId="6" borderId="2" xfId="0" applyNumberFormat="1" applyFont="1" applyFill="1" applyBorder="1" applyAlignment="1">
      <alignment horizontal="center" vertical="center"/>
    </xf>
    <xf numFmtId="4" fontId="2" fillId="6" borderId="5" xfId="0" applyNumberFormat="1" applyFont="1" applyFill="1" applyBorder="1" applyAlignment="1">
      <alignment horizontal="center" vertical="center"/>
    </xf>
    <xf numFmtId="4" fontId="6" fillId="6" borderId="61" xfId="0" applyNumberFormat="1" applyFont="1" applyFill="1" applyBorder="1" applyAlignment="1">
      <alignment horizontal="center" vertical="center" wrapText="1" shrinkToFit="1"/>
    </xf>
    <xf numFmtId="4" fontId="8" fillId="4" borderId="32" xfId="0" applyNumberFormat="1" applyFont="1" applyFill="1" applyBorder="1" applyAlignment="1">
      <alignment horizontal="center" vertical="center" wrapText="1"/>
    </xf>
    <xf numFmtId="0" fontId="9" fillId="6" borderId="10" xfId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/>
    </xf>
    <xf numFmtId="4" fontId="2" fillId="4" borderId="3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5" borderId="32" xfId="0" applyFont="1" applyFill="1" applyBorder="1" applyAlignment="1">
      <alignment horizontal="right" vertical="center" wrapText="1"/>
    </xf>
    <xf numFmtId="4" fontId="2" fillId="5" borderId="1" xfId="0" applyNumberFormat="1" applyFont="1" applyFill="1" applyBorder="1" applyAlignment="1">
      <alignment vertical="center"/>
    </xf>
    <xf numFmtId="4" fontId="2" fillId="5" borderId="31" xfId="0" applyNumberFormat="1" applyFont="1" applyFill="1" applyBorder="1" applyAlignment="1">
      <alignment vertical="center"/>
    </xf>
    <xf numFmtId="4" fontId="2" fillId="5" borderId="10" xfId="0" applyNumberFormat="1" applyFont="1" applyFill="1" applyBorder="1" applyAlignment="1">
      <alignment vertical="center"/>
    </xf>
    <xf numFmtId="4" fontId="2" fillId="0" borderId="51" xfId="0" applyNumberFormat="1" applyFont="1" applyFill="1" applyBorder="1" applyAlignment="1">
      <alignment horizontal="center" vertical="center"/>
    </xf>
    <xf numFmtId="4" fontId="2" fillId="5" borderId="5" xfId="0" applyNumberFormat="1" applyFont="1" applyFill="1" applyBorder="1" applyAlignment="1">
      <alignment vertical="center"/>
    </xf>
    <xf numFmtId="4" fontId="2" fillId="5" borderId="32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4" fontId="2" fillId="8" borderId="11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7" borderId="20" xfId="0" applyNumberFormat="1" applyFont="1" applyFill="1" applyBorder="1" applyAlignment="1">
      <alignment horizontal="right" vertical="center"/>
    </xf>
    <xf numFmtId="4" fontId="2" fillId="7" borderId="62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vertical="center"/>
    </xf>
    <xf numFmtId="4" fontId="2" fillId="7" borderId="19" xfId="0" applyNumberFormat="1" applyFont="1" applyFill="1" applyBorder="1" applyAlignment="1">
      <alignment horizontal="right" vertical="center"/>
    </xf>
    <xf numFmtId="4" fontId="2" fillId="7" borderId="13" xfId="0" applyNumberFormat="1" applyFont="1" applyFill="1" applyBorder="1" applyAlignment="1">
      <alignment horizontal="right" vertical="center"/>
    </xf>
    <xf numFmtId="4" fontId="2" fillId="7" borderId="14" xfId="0" applyNumberFormat="1" applyFont="1" applyFill="1" applyBorder="1" applyAlignment="1">
      <alignment horizontal="right" vertical="center"/>
    </xf>
    <xf numFmtId="4" fontId="2" fillId="7" borderId="30" xfId="0" applyNumberFormat="1" applyFont="1" applyFill="1" applyBorder="1" applyAlignment="1">
      <alignment horizontal="right" vertical="center"/>
    </xf>
    <xf numFmtId="4" fontId="2" fillId="7" borderId="26" xfId="0" applyNumberFormat="1" applyFont="1" applyFill="1" applyBorder="1" applyAlignment="1">
      <alignment horizontal="right" vertical="center"/>
    </xf>
    <xf numFmtId="4" fontId="2" fillId="4" borderId="2" xfId="0" applyNumberFormat="1" applyFont="1" applyFill="1" applyBorder="1" applyAlignment="1">
      <alignment horizontal="right" vertical="center"/>
    </xf>
    <xf numFmtId="4" fontId="2" fillId="4" borderId="5" xfId="0" applyNumberFormat="1" applyFont="1" applyFill="1" applyBorder="1" applyAlignment="1">
      <alignment horizontal="right" vertical="center"/>
    </xf>
  </cellXfs>
  <cellStyles count="4">
    <cellStyle name="Euro" xfId="2"/>
    <cellStyle name="Normal" xfId="0" builtinId="0"/>
    <cellStyle name="Normal 2 2" xfId="3"/>
    <cellStyle name="Normal_Print acte 21.10.201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smb.ro/" TargetMode="External"/><Relationship Id="rId13" Type="http://schemas.openxmlformats.org/officeDocument/2006/relationships/hyperlink" Target="http://www.casmb.ro/" TargetMode="External"/><Relationship Id="rId18" Type="http://schemas.openxmlformats.org/officeDocument/2006/relationships/hyperlink" Target="http://www.casmb.ro/" TargetMode="External"/><Relationship Id="rId3" Type="http://schemas.openxmlformats.org/officeDocument/2006/relationships/hyperlink" Target="http://www.casmb.ro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casmb.ro/" TargetMode="External"/><Relationship Id="rId12" Type="http://schemas.openxmlformats.org/officeDocument/2006/relationships/hyperlink" Target="http://www.casmb.ro/" TargetMode="External"/><Relationship Id="rId17" Type="http://schemas.openxmlformats.org/officeDocument/2006/relationships/hyperlink" Target="http://www.casmb.ro/" TargetMode="External"/><Relationship Id="rId2" Type="http://schemas.openxmlformats.org/officeDocument/2006/relationships/hyperlink" Target="http://www.casmb.ro/" TargetMode="External"/><Relationship Id="rId16" Type="http://schemas.openxmlformats.org/officeDocument/2006/relationships/hyperlink" Target="http://www.casmb.ro/" TargetMode="External"/><Relationship Id="rId20" Type="http://schemas.openxmlformats.org/officeDocument/2006/relationships/hyperlink" Target="http://www.casmb.ro/" TargetMode="External"/><Relationship Id="rId1" Type="http://schemas.openxmlformats.org/officeDocument/2006/relationships/hyperlink" Target="http://www.casmb.ro/" TargetMode="External"/><Relationship Id="rId6" Type="http://schemas.openxmlformats.org/officeDocument/2006/relationships/hyperlink" Target="http://www.casmb.ro/" TargetMode="External"/><Relationship Id="rId11" Type="http://schemas.openxmlformats.org/officeDocument/2006/relationships/hyperlink" Target="http://www.casmb.ro/" TargetMode="External"/><Relationship Id="rId5" Type="http://schemas.openxmlformats.org/officeDocument/2006/relationships/hyperlink" Target="http://www.casmb.ro/" TargetMode="External"/><Relationship Id="rId15" Type="http://schemas.openxmlformats.org/officeDocument/2006/relationships/hyperlink" Target="http://www.casmb.ro/" TargetMode="External"/><Relationship Id="rId10" Type="http://schemas.openxmlformats.org/officeDocument/2006/relationships/hyperlink" Target="http://www.casmb.ro/" TargetMode="External"/><Relationship Id="rId19" Type="http://schemas.openxmlformats.org/officeDocument/2006/relationships/hyperlink" Target="http://www.casmb.ro/" TargetMode="External"/><Relationship Id="rId4" Type="http://schemas.openxmlformats.org/officeDocument/2006/relationships/hyperlink" Target="http://www.casmb.ro/" TargetMode="External"/><Relationship Id="rId9" Type="http://schemas.openxmlformats.org/officeDocument/2006/relationships/hyperlink" Target="http://www.casmb.ro/" TargetMode="External"/><Relationship Id="rId14" Type="http://schemas.openxmlformats.org/officeDocument/2006/relationships/hyperlink" Target="http://www.casmb.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H44"/>
  <sheetViews>
    <sheetView tabSelected="1" topLeftCell="A10" zoomScaleNormal="100" workbookViewId="0">
      <pane xSplit="3" topLeftCell="D1" activePane="topRight" state="frozen"/>
      <selection pane="topRight" activeCell="G44" sqref="G44"/>
    </sheetView>
  </sheetViews>
  <sheetFormatPr defaultColWidth="1.28515625" defaultRowHeight="12" customHeight="1"/>
  <cols>
    <col min="1" max="1" width="1.28515625" style="2" customWidth="1"/>
    <col min="2" max="2" width="17" style="2" customWidth="1"/>
    <col min="3" max="3" width="1.28515625" style="2" customWidth="1"/>
    <col min="4" max="6" width="13.5703125" style="2" customWidth="1"/>
    <col min="7" max="8" width="12.28515625" style="2" customWidth="1"/>
    <col min="9" max="9" width="12.42578125" style="2" customWidth="1"/>
    <col min="10" max="10" width="1.28515625" style="2" customWidth="1"/>
    <col min="11" max="11" width="12" style="2" customWidth="1"/>
    <col min="12" max="13" width="11.7109375" style="2" customWidth="1"/>
    <col min="14" max="14" width="12.140625" style="2" customWidth="1"/>
    <col min="15" max="15" width="11.7109375" style="2" customWidth="1"/>
    <col min="16" max="16" width="12.42578125" style="2" customWidth="1"/>
    <col min="17" max="17" width="11.28515625" style="2" customWidth="1"/>
    <col min="18" max="18" width="12" style="2" customWidth="1"/>
    <col min="19" max="19" width="1.28515625" style="2" customWidth="1"/>
    <col min="20" max="20" width="12.5703125" style="2" bestFit="1" customWidth="1"/>
    <col min="21" max="21" width="12.5703125" style="2" customWidth="1"/>
    <col min="22" max="22" width="1.28515625" style="2" customWidth="1"/>
    <col min="23" max="23" width="14.42578125" style="2" customWidth="1"/>
    <col min="24" max="24" width="1.28515625" style="2" customWidth="1"/>
    <col min="25" max="25" width="13.85546875" style="2" customWidth="1"/>
    <col min="26" max="26" width="11" style="2" bestFit="1" customWidth="1"/>
    <col min="27" max="27" width="14.85546875" style="2" customWidth="1"/>
    <col min="28" max="28" width="11" style="2" bestFit="1" customWidth="1"/>
    <col min="29" max="29" width="10" style="2" customWidth="1"/>
    <col min="30" max="30" width="10.28515625" style="2" customWidth="1"/>
    <col min="31" max="31" width="1.28515625" style="2" customWidth="1"/>
    <col min="32" max="32" width="12.7109375" style="2" customWidth="1"/>
    <col min="33" max="33" width="1.28515625" style="2" customWidth="1"/>
    <col min="34" max="34" width="1.28515625" style="213" customWidth="1"/>
    <col min="35" max="16384" width="1.28515625" style="2"/>
  </cols>
  <sheetData>
    <row r="1" spans="1:34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10" customFormat="1" ht="18.75" thickBot="1">
      <c r="A2" s="3"/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6"/>
      <c r="V2" s="5"/>
      <c r="W2" s="6"/>
      <c r="X2" s="5"/>
      <c r="Y2" s="6"/>
      <c r="Z2" s="6"/>
      <c r="AA2" s="6"/>
      <c r="AB2" s="6"/>
      <c r="AC2" s="6"/>
      <c r="AD2" s="5"/>
      <c r="AE2" s="7"/>
      <c r="AF2" s="7"/>
      <c r="AG2" s="8"/>
      <c r="AH2" s="9"/>
    </row>
    <row r="3" spans="1:34" ht="12" customHeight="1" thickBot="1">
      <c r="A3" s="1"/>
      <c r="B3" s="11" t="s">
        <v>1</v>
      </c>
      <c r="C3" s="23"/>
      <c r="D3" s="12" t="s">
        <v>2</v>
      </c>
      <c r="E3" s="13"/>
      <c r="F3" s="13"/>
      <c r="G3" s="13"/>
      <c r="H3" s="13"/>
      <c r="I3" s="14"/>
      <c r="J3" s="15"/>
      <c r="K3" s="16" t="s">
        <v>3</v>
      </c>
      <c r="L3" s="17"/>
      <c r="M3" s="17"/>
      <c r="N3" s="17"/>
      <c r="O3" s="17"/>
      <c r="P3" s="17"/>
      <c r="Q3" s="17"/>
      <c r="R3" s="18"/>
      <c r="S3" s="15"/>
      <c r="T3" s="19" t="s">
        <v>4</v>
      </c>
      <c r="U3" s="20"/>
      <c r="V3" s="15"/>
      <c r="W3" s="21" t="s">
        <v>5</v>
      </c>
      <c r="X3" s="22"/>
      <c r="Y3" s="16" t="s">
        <v>6</v>
      </c>
      <c r="Z3" s="17"/>
      <c r="AA3" s="17"/>
      <c r="AB3" s="17"/>
      <c r="AC3" s="17"/>
      <c r="AD3" s="18"/>
      <c r="AE3" s="23"/>
      <c r="AF3" s="21" t="s">
        <v>7</v>
      </c>
      <c r="AG3" s="24"/>
      <c r="AH3" s="25"/>
    </row>
    <row r="4" spans="1:34" ht="18.75" customHeight="1" thickBot="1">
      <c r="A4" s="1"/>
      <c r="B4" s="26"/>
      <c r="C4" s="47"/>
      <c r="D4" s="27" t="s">
        <v>8</v>
      </c>
      <c r="E4" s="28" t="s">
        <v>9</v>
      </c>
      <c r="F4" s="29" t="s">
        <v>10</v>
      </c>
      <c r="G4" s="30"/>
      <c r="H4" s="31"/>
      <c r="I4" s="32" t="s">
        <v>11</v>
      </c>
      <c r="J4" s="15"/>
      <c r="K4" s="33" t="s">
        <v>12</v>
      </c>
      <c r="L4" s="34"/>
      <c r="M4" s="34"/>
      <c r="N4" s="35"/>
      <c r="O4" s="36" t="s">
        <v>13</v>
      </c>
      <c r="P4" s="34"/>
      <c r="Q4" s="37"/>
      <c r="R4" s="38" t="s">
        <v>14</v>
      </c>
      <c r="S4" s="15"/>
      <c r="T4" s="39"/>
      <c r="U4" s="40"/>
      <c r="V4" s="15"/>
      <c r="W4" s="41"/>
      <c r="X4" s="22"/>
      <c r="Y4" s="42" t="s">
        <v>15</v>
      </c>
      <c r="Z4" s="43" t="s">
        <v>16</v>
      </c>
      <c r="AA4" s="44"/>
      <c r="AB4" s="45"/>
      <c r="AC4" s="46" t="s">
        <v>17</v>
      </c>
      <c r="AD4" s="21" t="s">
        <v>18</v>
      </c>
      <c r="AE4" s="47"/>
      <c r="AF4" s="41"/>
      <c r="AG4" s="24"/>
      <c r="AH4" s="25"/>
    </row>
    <row r="5" spans="1:34" s="71" customFormat="1" ht="33.75" thickBot="1">
      <c r="A5" s="48"/>
      <c r="B5" s="49"/>
      <c r="C5" s="47"/>
      <c r="D5" s="50"/>
      <c r="E5" s="51"/>
      <c r="F5" s="52" t="s">
        <v>19</v>
      </c>
      <c r="G5" s="53" t="s">
        <v>20</v>
      </c>
      <c r="H5" s="54" t="s">
        <v>21</v>
      </c>
      <c r="I5" s="55"/>
      <c r="J5" s="15"/>
      <c r="K5" s="56" t="s">
        <v>19</v>
      </c>
      <c r="L5" s="57" t="s">
        <v>22</v>
      </c>
      <c r="M5" s="58" t="s">
        <v>23</v>
      </c>
      <c r="N5" s="59" t="s">
        <v>24</v>
      </c>
      <c r="O5" s="60" t="s">
        <v>19</v>
      </c>
      <c r="P5" s="61" t="s">
        <v>25</v>
      </c>
      <c r="Q5" s="62" t="s">
        <v>26</v>
      </c>
      <c r="R5" s="63"/>
      <c r="S5" s="15"/>
      <c r="T5" s="64" t="s">
        <v>27</v>
      </c>
      <c r="U5" s="65" t="s">
        <v>28</v>
      </c>
      <c r="V5" s="15"/>
      <c r="W5" s="41"/>
      <c r="X5" s="22"/>
      <c r="Y5" s="66"/>
      <c r="Z5" s="67" t="s">
        <v>19</v>
      </c>
      <c r="AA5" s="68" t="s">
        <v>29</v>
      </c>
      <c r="AB5" s="59" t="s">
        <v>30</v>
      </c>
      <c r="AC5" s="69"/>
      <c r="AD5" s="41"/>
      <c r="AE5" s="47"/>
      <c r="AF5" s="70"/>
      <c r="AG5" s="24"/>
      <c r="AH5" s="25"/>
    </row>
    <row r="6" spans="1:34" ht="11.25">
      <c r="A6" s="1"/>
      <c r="B6" s="72" t="s">
        <v>31</v>
      </c>
      <c r="C6" s="47"/>
      <c r="D6" s="74">
        <v>127724212.19999979</v>
      </c>
      <c r="E6" s="247">
        <v>62596266.200000003</v>
      </c>
      <c r="F6" s="248">
        <f>G6+H6</f>
        <v>5272521.6000000015</v>
      </c>
      <c r="G6" s="76">
        <v>2937521.600000002</v>
      </c>
      <c r="H6" s="249">
        <v>2335000</v>
      </c>
      <c r="I6" s="81">
        <f t="shared" ref="I6:I15" si="0">D6+E6+G6+H6</f>
        <v>195592999.99999979</v>
      </c>
      <c r="J6" s="15"/>
      <c r="K6" s="81">
        <f t="shared" ref="K6:K15" si="1">L6+M6+N6</f>
        <v>29403000.000000034</v>
      </c>
      <c r="L6" s="79">
        <v>10120512.600000009</v>
      </c>
      <c r="M6" s="80">
        <v>7374272.4000000004</v>
      </c>
      <c r="N6" s="81">
        <v>11908215.000000026</v>
      </c>
      <c r="O6" s="74">
        <f t="shared" ref="O6:O15" si="2">P6+Q6</f>
        <v>3048999.9999999995</v>
      </c>
      <c r="P6" s="246">
        <v>144999.99999999971</v>
      </c>
      <c r="Q6" s="81">
        <v>2904000</v>
      </c>
      <c r="R6" s="81">
        <f>K6+O6</f>
        <v>32452000.000000034</v>
      </c>
      <c r="S6" s="15"/>
      <c r="T6" s="74">
        <v>42158999.999999978</v>
      </c>
      <c r="U6" s="244">
        <v>0</v>
      </c>
      <c r="V6" s="15"/>
      <c r="W6" s="74">
        <v>2746999.9999999953</v>
      </c>
      <c r="X6" s="22"/>
      <c r="Y6" s="73">
        <v>78000</v>
      </c>
      <c r="Z6" s="74">
        <f>AA6+AB6</f>
        <v>364999.99999999983</v>
      </c>
      <c r="AA6" s="75">
        <v>272999.99999999983</v>
      </c>
      <c r="AB6" s="77">
        <v>92000</v>
      </c>
      <c r="AC6" s="74">
        <v>26000</v>
      </c>
      <c r="AD6" s="74">
        <f>Y6+Z6+AC6</f>
        <v>468999.99999999983</v>
      </c>
      <c r="AE6" s="22"/>
      <c r="AF6" s="74">
        <v>216000.00000000049</v>
      </c>
      <c r="AG6" s="24"/>
      <c r="AH6" s="25"/>
    </row>
    <row r="7" spans="1:34" s="85" customFormat="1" ht="11.25">
      <c r="A7" s="83"/>
      <c r="B7" s="86" t="s">
        <v>32</v>
      </c>
      <c r="C7" s="47"/>
      <c r="D7" s="82">
        <v>0</v>
      </c>
      <c r="E7" s="166">
        <v>0</v>
      </c>
      <c r="F7" s="96">
        <f t="shared" ref="F7:F14" si="3">G7+H7</f>
        <v>0</v>
      </c>
      <c r="G7" s="89">
        <v>0</v>
      </c>
      <c r="H7" s="97">
        <v>0</v>
      </c>
      <c r="I7" s="78">
        <f t="shared" si="0"/>
        <v>0</v>
      </c>
      <c r="J7" s="15"/>
      <c r="K7" s="78">
        <f t="shared" si="1"/>
        <v>606870</v>
      </c>
      <c r="L7" s="91">
        <v>-541014.78</v>
      </c>
      <c r="M7" s="92">
        <v>-436937.51</v>
      </c>
      <c r="N7" s="78">
        <v>1584822.29</v>
      </c>
      <c r="O7" s="82">
        <f t="shared" si="2"/>
        <v>1510</v>
      </c>
      <c r="P7" s="94">
        <v>1510</v>
      </c>
      <c r="Q7" s="78">
        <v>0</v>
      </c>
      <c r="R7" s="78">
        <f>K7+O7</f>
        <v>608380</v>
      </c>
      <c r="S7" s="15"/>
      <c r="T7" s="82">
        <v>3089730</v>
      </c>
      <c r="U7" s="167">
        <v>0</v>
      </c>
      <c r="V7" s="15"/>
      <c r="W7" s="82">
        <v>0</v>
      </c>
      <c r="X7" s="22"/>
      <c r="Y7" s="87">
        <v>0</v>
      </c>
      <c r="Z7" s="82">
        <f>AA7+AB7</f>
        <v>24740</v>
      </c>
      <c r="AA7" s="88">
        <v>0</v>
      </c>
      <c r="AB7" s="90">
        <v>24740</v>
      </c>
      <c r="AC7" s="82">
        <v>0</v>
      </c>
      <c r="AD7" s="82">
        <f>Y7+Z7+AC7</f>
        <v>24740</v>
      </c>
      <c r="AE7" s="22"/>
      <c r="AF7" s="82">
        <v>43120</v>
      </c>
      <c r="AG7" s="24"/>
      <c r="AH7" s="84"/>
    </row>
    <row r="8" spans="1:34" ht="11.25">
      <c r="A8" s="1"/>
      <c r="B8" s="86" t="s">
        <v>33</v>
      </c>
      <c r="C8" s="47"/>
      <c r="D8" s="82">
        <v>39323078.039999999</v>
      </c>
      <c r="E8" s="166">
        <v>13224460.58</v>
      </c>
      <c r="F8" s="96">
        <f t="shared" si="3"/>
        <v>1086150.2</v>
      </c>
      <c r="G8" s="89">
        <v>597857.38</v>
      </c>
      <c r="H8" s="97">
        <v>488292.82</v>
      </c>
      <c r="I8" s="78">
        <f t="shared" si="0"/>
        <v>53633688.82</v>
      </c>
      <c r="J8" s="15"/>
      <c r="K8" s="78">
        <f t="shared" si="1"/>
        <v>40852432.669999972</v>
      </c>
      <c r="L8" s="91">
        <v>12902010.579999965</v>
      </c>
      <c r="M8" s="92">
        <v>9070222.2500000019</v>
      </c>
      <c r="N8" s="78">
        <v>18880199.84</v>
      </c>
      <c r="O8" s="82">
        <f t="shared" si="2"/>
        <v>1181164.2</v>
      </c>
      <c r="P8" s="94">
        <v>47959.999999999971</v>
      </c>
      <c r="Q8" s="78">
        <v>1133204.2</v>
      </c>
      <c r="R8" s="78">
        <f t="shared" ref="R8:R15" si="4">K8+O8</f>
        <v>42033596.869999975</v>
      </c>
      <c r="S8" s="15"/>
      <c r="T8" s="82">
        <v>21956396.059999999</v>
      </c>
      <c r="U8" s="167">
        <v>0</v>
      </c>
      <c r="V8" s="15"/>
      <c r="W8" s="82">
        <v>721676.42</v>
      </c>
      <c r="X8" s="22"/>
      <c r="Y8" s="87">
        <v>44470.879999999997</v>
      </c>
      <c r="Z8" s="82">
        <f>AA8+AB8</f>
        <v>98064.39</v>
      </c>
      <c r="AA8" s="88">
        <v>76960.62</v>
      </c>
      <c r="AB8" s="90">
        <v>21103.77</v>
      </c>
      <c r="AC8" s="82">
        <v>-7197.82</v>
      </c>
      <c r="AD8" s="82">
        <f>Y8+Z8+AC8</f>
        <v>135337.44999999998</v>
      </c>
      <c r="AE8" s="22"/>
      <c r="AF8" s="82">
        <v>218109.64</v>
      </c>
      <c r="AG8" s="24"/>
      <c r="AH8" s="25"/>
    </row>
    <row r="9" spans="1:34" ht="11.25">
      <c r="A9" s="1"/>
      <c r="B9" s="86" t="s">
        <v>34</v>
      </c>
      <c r="C9" s="47"/>
      <c r="D9" s="82">
        <v>282730736.75999999</v>
      </c>
      <c r="E9" s="166">
        <v>125489614.82000002</v>
      </c>
      <c r="F9" s="96">
        <f t="shared" si="3"/>
        <v>10791959.599999994</v>
      </c>
      <c r="G9" s="89">
        <v>5843252.4199999981</v>
      </c>
      <c r="H9" s="97">
        <v>4948707.179999996</v>
      </c>
      <c r="I9" s="78">
        <f t="shared" si="0"/>
        <v>419012311.18000007</v>
      </c>
      <c r="J9" s="15"/>
      <c r="K9" s="78">
        <f t="shared" si="1"/>
        <v>32331697.329999998</v>
      </c>
      <c r="L9" s="91">
        <v>10161716.779999999</v>
      </c>
      <c r="M9" s="92">
        <v>6542698.9500000002</v>
      </c>
      <c r="N9" s="78">
        <v>15627281.6</v>
      </c>
      <c r="O9" s="95">
        <f t="shared" si="2"/>
        <v>6691325.7999999989</v>
      </c>
      <c r="P9" s="94">
        <v>329530.00000000017</v>
      </c>
      <c r="Q9" s="78">
        <v>6361795.7999999989</v>
      </c>
      <c r="R9" s="78">
        <f t="shared" si="4"/>
        <v>39023023.129999995</v>
      </c>
      <c r="S9" s="15"/>
      <c r="T9" s="82">
        <v>75256873.939999998</v>
      </c>
      <c r="U9" s="167">
        <v>0</v>
      </c>
      <c r="V9" s="15"/>
      <c r="W9" s="82">
        <v>6016323.5799999954</v>
      </c>
      <c r="X9" s="22"/>
      <c r="Y9" s="87">
        <v>222529.11999999994</v>
      </c>
      <c r="Z9" s="82">
        <f>AA9+AB9</f>
        <v>512195.61000000022</v>
      </c>
      <c r="AA9" s="88">
        <v>306039.37999999989</v>
      </c>
      <c r="AB9" s="90">
        <v>206156.23000000033</v>
      </c>
      <c r="AC9" s="82">
        <v>7197.82</v>
      </c>
      <c r="AD9" s="82">
        <f>Y9+Z9+AC9</f>
        <v>741922.55000000016</v>
      </c>
      <c r="AE9" s="22"/>
      <c r="AF9" s="82">
        <v>1101770.3599999999</v>
      </c>
      <c r="AG9" s="24"/>
      <c r="AH9" s="25"/>
    </row>
    <row r="10" spans="1:34" s="85" customFormat="1" ht="11.25">
      <c r="A10" s="83"/>
      <c r="B10" s="86" t="s">
        <v>35</v>
      </c>
      <c r="C10" s="47"/>
      <c r="D10" s="82">
        <v>0</v>
      </c>
      <c r="E10" s="166">
        <v>0</v>
      </c>
      <c r="F10" s="96">
        <f t="shared" si="3"/>
        <v>0</v>
      </c>
      <c r="G10" s="89">
        <v>0</v>
      </c>
      <c r="H10" s="97">
        <v>0</v>
      </c>
      <c r="I10" s="78">
        <f t="shared" si="0"/>
        <v>0</v>
      </c>
      <c r="J10" s="15"/>
      <c r="K10" s="78">
        <f t="shared" si="1"/>
        <v>0</v>
      </c>
      <c r="L10" s="91">
        <v>0</v>
      </c>
      <c r="M10" s="92">
        <v>0</v>
      </c>
      <c r="N10" s="78">
        <v>0</v>
      </c>
      <c r="O10" s="95">
        <f t="shared" si="2"/>
        <v>2009130</v>
      </c>
      <c r="P10" s="94">
        <v>87880</v>
      </c>
      <c r="Q10" s="78">
        <v>1921250</v>
      </c>
      <c r="R10" s="78">
        <f t="shared" si="4"/>
        <v>2009130</v>
      </c>
      <c r="S10" s="15"/>
      <c r="T10" s="82">
        <v>0</v>
      </c>
      <c r="U10" s="167">
        <v>0</v>
      </c>
      <c r="V10" s="15"/>
      <c r="W10" s="82">
        <v>0</v>
      </c>
      <c r="X10" s="22"/>
      <c r="Y10" s="87">
        <v>0</v>
      </c>
      <c r="Z10" s="82">
        <f>AA10+AB10</f>
        <v>276350</v>
      </c>
      <c r="AA10" s="88">
        <v>337280</v>
      </c>
      <c r="AB10" s="90">
        <v>-60930</v>
      </c>
      <c r="AC10" s="82">
        <v>0</v>
      </c>
      <c r="AD10" s="82">
        <f>Y10+Z10+AC10</f>
        <v>276350</v>
      </c>
      <c r="AE10" s="22"/>
      <c r="AF10" s="82">
        <v>0</v>
      </c>
      <c r="AG10" s="24"/>
      <c r="AH10" s="84"/>
    </row>
    <row r="11" spans="1:34" s="85" customFormat="1" ht="11.25">
      <c r="A11" s="83"/>
      <c r="B11" s="86" t="s">
        <v>36</v>
      </c>
      <c r="C11" s="47"/>
      <c r="D11" s="82">
        <v>46554545.500000238</v>
      </c>
      <c r="E11" s="166">
        <v>30213120.099999994</v>
      </c>
      <c r="F11" s="96">
        <f>G11+H11</f>
        <v>1180334.4000000004</v>
      </c>
      <c r="G11" s="89">
        <v>806334.40000000037</v>
      </c>
      <c r="H11" s="97">
        <v>374000</v>
      </c>
      <c r="I11" s="78">
        <f t="shared" si="0"/>
        <v>77948000.000000238</v>
      </c>
      <c r="J11" s="15"/>
      <c r="K11" s="78">
        <f t="shared" si="1"/>
        <v>10306800</v>
      </c>
      <c r="L11" s="91">
        <v>1924896.58</v>
      </c>
      <c r="M11" s="92">
        <v>3401300.2</v>
      </c>
      <c r="N11" s="78">
        <v>4980603.22</v>
      </c>
      <c r="O11" s="95">
        <f t="shared" si="2"/>
        <v>0</v>
      </c>
      <c r="P11" s="94">
        <v>0</v>
      </c>
      <c r="Q11" s="78">
        <v>0</v>
      </c>
      <c r="R11" s="78">
        <f t="shared" si="4"/>
        <v>10306800</v>
      </c>
      <c r="S11" s="15"/>
      <c r="T11" s="82">
        <v>0</v>
      </c>
      <c r="U11" s="167">
        <v>0</v>
      </c>
      <c r="V11" s="15"/>
      <c r="W11" s="82">
        <v>0</v>
      </c>
      <c r="X11" s="22"/>
      <c r="Y11" s="87">
        <v>0</v>
      </c>
      <c r="Z11" s="82">
        <f t="shared" ref="Z11:Z15" si="5">AA11+AB11</f>
        <v>0</v>
      </c>
      <c r="AA11" s="88">
        <v>0</v>
      </c>
      <c r="AB11" s="90">
        <v>0</v>
      </c>
      <c r="AC11" s="82">
        <v>0</v>
      </c>
      <c r="AD11" s="82">
        <f t="shared" ref="AD11:AD15" si="6">Y11+Z11+AC11</f>
        <v>0</v>
      </c>
      <c r="AE11" s="22"/>
      <c r="AF11" s="82">
        <v>0</v>
      </c>
      <c r="AG11" s="24"/>
      <c r="AH11" s="84"/>
    </row>
    <row r="12" spans="1:34" s="241" customFormat="1" ht="11.25">
      <c r="A12" s="119"/>
      <c r="B12" s="86" t="s">
        <v>37</v>
      </c>
      <c r="C12" s="47"/>
      <c r="D12" s="78">
        <v>-37605007.850000001</v>
      </c>
      <c r="E12" s="95">
        <v>-13365825.51</v>
      </c>
      <c r="F12" s="94">
        <f t="shared" si="3"/>
        <v>-767166.64</v>
      </c>
      <c r="G12" s="93">
        <v>-767166.64</v>
      </c>
      <c r="H12" s="92">
        <v>0</v>
      </c>
      <c r="I12" s="78">
        <f t="shared" si="0"/>
        <v>-51738000</v>
      </c>
      <c r="J12" s="15"/>
      <c r="K12" s="78">
        <f>L12+M12+N12</f>
        <v>1020220</v>
      </c>
      <c r="L12" s="94">
        <v>-254247.49</v>
      </c>
      <c r="M12" s="92">
        <v>253235.7</v>
      </c>
      <c r="N12" s="78">
        <v>1021231.79</v>
      </c>
      <c r="O12" s="92">
        <f t="shared" si="2"/>
        <v>930470</v>
      </c>
      <c r="P12" s="93">
        <v>40990</v>
      </c>
      <c r="Q12" s="78">
        <v>889480</v>
      </c>
      <c r="R12" s="92">
        <f t="shared" si="4"/>
        <v>1950690</v>
      </c>
      <c r="S12" s="15"/>
      <c r="T12" s="78">
        <v>42538000.00000003</v>
      </c>
      <c r="U12" s="92">
        <v>0</v>
      </c>
      <c r="V12" s="15"/>
      <c r="W12" s="78">
        <v>416060</v>
      </c>
      <c r="X12" s="22"/>
      <c r="Y12" s="78">
        <v>-47460</v>
      </c>
      <c r="Z12" s="92">
        <f t="shared" si="5"/>
        <v>309219.99999999977</v>
      </c>
      <c r="AA12" s="92">
        <v>255260</v>
      </c>
      <c r="AB12" s="92">
        <v>53959.999999999767</v>
      </c>
      <c r="AC12" s="92">
        <v>10470</v>
      </c>
      <c r="AD12" s="92">
        <f t="shared" si="6"/>
        <v>272229.99999999977</v>
      </c>
      <c r="AE12" s="22"/>
      <c r="AF12" s="78">
        <v>0</v>
      </c>
      <c r="AG12" s="24"/>
      <c r="AH12" s="243"/>
    </row>
    <row r="13" spans="1:34" ht="11.25">
      <c r="A13" s="1"/>
      <c r="B13" s="86" t="s">
        <v>38</v>
      </c>
      <c r="C13" s="47"/>
      <c r="D13" s="82">
        <v>0</v>
      </c>
      <c r="E13" s="166">
        <v>0</v>
      </c>
      <c r="F13" s="96">
        <f t="shared" si="3"/>
        <v>-118000</v>
      </c>
      <c r="G13" s="89">
        <v>0</v>
      </c>
      <c r="H13" s="97">
        <v>-118000</v>
      </c>
      <c r="I13" s="78">
        <f t="shared" si="0"/>
        <v>-118000</v>
      </c>
      <c r="J13" s="15"/>
      <c r="K13" s="78">
        <v>10742150</v>
      </c>
      <c r="L13" s="91">
        <v>3235812.06</v>
      </c>
      <c r="M13" s="92">
        <v>2413894.4</v>
      </c>
      <c r="N13" s="78">
        <v>5092443.54</v>
      </c>
      <c r="O13" s="95">
        <f t="shared" si="2"/>
        <v>0</v>
      </c>
      <c r="P13" s="94">
        <v>0</v>
      </c>
      <c r="Q13" s="78">
        <v>0</v>
      </c>
      <c r="R13" s="78">
        <f t="shared" si="4"/>
        <v>10742150</v>
      </c>
      <c r="S13" s="15"/>
      <c r="T13" s="82">
        <v>10371290</v>
      </c>
      <c r="U13" s="167">
        <v>0</v>
      </c>
      <c r="V13" s="15"/>
      <c r="W13" s="82">
        <v>0</v>
      </c>
      <c r="X13" s="22"/>
      <c r="Y13" s="87">
        <v>0</v>
      </c>
      <c r="Z13" s="82">
        <f t="shared" si="5"/>
        <v>0</v>
      </c>
      <c r="AA13" s="88">
        <v>0</v>
      </c>
      <c r="AB13" s="90">
        <v>0</v>
      </c>
      <c r="AC13" s="82">
        <v>0</v>
      </c>
      <c r="AD13" s="82">
        <f t="shared" si="6"/>
        <v>0</v>
      </c>
      <c r="AE13" s="22"/>
      <c r="AF13" s="82">
        <v>0</v>
      </c>
      <c r="AG13" s="24"/>
      <c r="AH13" s="25"/>
    </row>
    <row r="14" spans="1:34" s="85" customFormat="1" ht="11.25">
      <c r="A14" s="83"/>
      <c r="B14" s="86" t="s">
        <v>39</v>
      </c>
      <c r="C14" s="47"/>
      <c r="D14" s="82">
        <v>0</v>
      </c>
      <c r="E14" s="166">
        <v>0</v>
      </c>
      <c r="F14" s="96">
        <f t="shared" si="3"/>
        <v>0</v>
      </c>
      <c r="G14" s="89">
        <v>0</v>
      </c>
      <c r="H14" s="97">
        <v>0</v>
      </c>
      <c r="I14" s="78">
        <f t="shared" si="0"/>
        <v>0</v>
      </c>
      <c r="J14" s="15"/>
      <c r="K14" s="78">
        <f>L14+M14+N14</f>
        <v>0</v>
      </c>
      <c r="L14" s="91">
        <v>0</v>
      </c>
      <c r="M14" s="92">
        <v>0</v>
      </c>
      <c r="N14" s="78">
        <v>0</v>
      </c>
      <c r="O14" s="95">
        <f t="shared" si="2"/>
        <v>0</v>
      </c>
      <c r="P14" s="94">
        <v>0</v>
      </c>
      <c r="Q14" s="78">
        <v>0</v>
      </c>
      <c r="R14" s="78">
        <f t="shared" si="4"/>
        <v>0</v>
      </c>
      <c r="S14" s="15"/>
      <c r="T14" s="82">
        <v>5500000</v>
      </c>
      <c r="U14" s="167">
        <v>185000</v>
      </c>
      <c r="V14" s="15"/>
      <c r="W14" s="82">
        <v>0</v>
      </c>
      <c r="X14" s="22"/>
      <c r="Y14" s="87">
        <v>0</v>
      </c>
      <c r="Z14" s="82">
        <f t="shared" si="5"/>
        <v>0</v>
      </c>
      <c r="AA14" s="88">
        <v>0</v>
      </c>
      <c r="AB14" s="90">
        <v>0</v>
      </c>
      <c r="AC14" s="82">
        <v>0</v>
      </c>
      <c r="AD14" s="82">
        <f t="shared" si="6"/>
        <v>0</v>
      </c>
      <c r="AE14" s="22"/>
      <c r="AF14" s="82">
        <f>10*1000</f>
        <v>10000</v>
      </c>
      <c r="AG14" s="24"/>
      <c r="AH14" s="84"/>
    </row>
    <row r="15" spans="1:34" thickBot="1">
      <c r="A15" s="1"/>
      <c r="B15" s="86" t="s">
        <v>40</v>
      </c>
      <c r="C15" s="47"/>
      <c r="D15" s="108">
        <v>-14291793.550000001</v>
      </c>
      <c r="E15" s="191">
        <v>-2961373.42</v>
      </c>
      <c r="F15" s="107">
        <v>-1738644.97999999</v>
      </c>
      <c r="G15" s="250">
        <v>-674780.44</v>
      </c>
      <c r="H15" s="251">
        <v>-1063864.54</v>
      </c>
      <c r="I15" s="106">
        <f t="shared" si="0"/>
        <v>-18991811.949999999</v>
      </c>
      <c r="J15" s="15"/>
      <c r="K15" s="106">
        <f t="shared" si="1"/>
        <v>-5627436.8600001056</v>
      </c>
      <c r="L15" s="103">
        <v>-708922.05999995675</v>
      </c>
      <c r="M15" s="104">
        <v>-2018861.4300000565</v>
      </c>
      <c r="N15" s="106">
        <v>-2899653.3700000923</v>
      </c>
      <c r="O15" s="105">
        <f t="shared" si="2"/>
        <v>-951929.32</v>
      </c>
      <c r="P15" s="102">
        <v>-38682</v>
      </c>
      <c r="Q15" s="106">
        <v>-913247.32</v>
      </c>
      <c r="R15" s="106">
        <f t="shared" si="4"/>
        <v>-6579366.1800001059</v>
      </c>
      <c r="S15" s="15"/>
      <c r="T15" s="99">
        <v>-671668.25</v>
      </c>
      <c r="U15" s="245">
        <v>-124336.04</v>
      </c>
      <c r="V15" s="15"/>
      <c r="W15" s="99">
        <v>-900837.31</v>
      </c>
      <c r="X15" s="22"/>
      <c r="Y15" s="98">
        <v>-30218.66</v>
      </c>
      <c r="Z15" s="99">
        <f t="shared" si="5"/>
        <v>-228688.96999999997</v>
      </c>
      <c r="AA15" s="100">
        <v>-192622.55</v>
      </c>
      <c r="AB15" s="101">
        <v>-36066.42</v>
      </c>
      <c r="AC15" s="99">
        <v>0</v>
      </c>
      <c r="AD15" s="99">
        <f t="shared" si="6"/>
        <v>-258907.62999999998</v>
      </c>
      <c r="AE15" s="22"/>
      <c r="AF15" s="99">
        <v>-43079.81</v>
      </c>
      <c r="AG15" s="24"/>
      <c r="AH15" s="25"/>
    </row>
    <row r="16" spans="1:34" thickBot="1">
      <c r="A16" s="1"/>
      <c r="B16" s="109" t="s">
        <v>41</v>
      </c>
      <c r="C16" s="200"/>
      <c r="D16" s="116">
        <f>SUM(D6:D15)</f>
        <v>444435771.09999996</v>
      </c>
      <c r="E16" s="116">
        <f>SUM(E6:E15)</f>
        <v>215196262.77000004</v>
      </c>
      <c r="F16" s="115">
        <f>SUM(F6:F15)</f>
        <v>15707154.180000007</v>
      </c>
      <c r="G16" s="252">
        <f>SUM(G6:G15)</f>
        <v>8743018.7200000007</v>
      </c>
      <c r="H16" s="253">
        <f>SUM(H6:H15)</f>
        <v>6964135.4599999962</v>
      </c>
      <c r="I16" s="111">
        <f>SUM(I6:I15)</f>
        <v>675339188.05000007</v>
      </c>
      <c r="J16" s="113"/>
      <c r="K16" s="114">
        <f>K6+K7+K8+K9+K11+K12+K13+K15</f>
        <v>119635733.1399999</v>
      </c>
      <c r="L16" s="114">
        <f>L6+L7+L8+L9+L11+L12+L13+L15</f>
        <v>36840764.270000018</v>
      </c>
      <c r="M16" s="114">
        <f>M6+M7+M8+M9+M11+M12+M13+M15</f>
        <v>26599824.959999945</v>
      </c>
      <c r="N16" s="114">
        <f>N6+N7+N8+N9+N11+N12+N13+N15</f>
        <v>56195143.909999929</v>
      </c>
      <c r="O16" s="114">
        <f>O6+O7+O8+O9+O10+O11+O12+O13+O15</f>
        <v>12910670.679999998</v>
      </c>
      <c r="P16" s="114">
        <f>P6+P7+P8+P9+P10+P11+P12+P13+P15</f>
        <v>614187.99999999988</v>
      </c>
      <c r="Q16" s="114">
        <f>Q6+Q7+Q8+Q9+Q10+Q11+Q12+Q13+Q15</f>
        <v>12296482.68</v>
      </c>
      <c r="R16" s="199">
        <f>R6+R7+R8+R9+R10+R11+R12+R13+R15</f>
        <v>132546403.81999989</v>
      </c>
      <c r="S16" s="113"/>
      <c r="T16" s="115">
        <f>T6+T7+T8+T9+T12+T13+T14+T15</f>
        <v>200199621.75</v>
      </c>
      <c r="U16" s="116">
        <f>U6+U7+U8+U9+U12+U13+U14+U15</f>
        <v>60663.960000000006</v>
      </c>
      <c r="V16" s="113"/>
      <c r="W16" s="116">
        <f>SUM(W6:W15)</f>
        <v>9000222.6899999902</v>
      </c>
      <c r="X16" s="110"/>
      <c r="Y16" s="115">
        <f>Y6+Y7+Y8+Y9+Y10+Y12+Y15</f>
        <v>267321.33999999997</v>
      </c>
      <c r="Z16" s="115">
        <f>Z6+Z7+Z8+Z9+Z10+Z12+Z15</f>
        <v>1356881.0299999998</v>
      </c>
      <c r="AA16" s="115">
        <f>AA6+AA7+AA8+AA9+AA10+AA12+AA15</f>
        <v>1055917.4499999997</v>
      </c>
      <c r="AB16" s="115">
        <f>AB6+AB7+AB8+AB9+AB10+AB12+AB15</f>
        <v>300963.58000000013</v>
      </c>
      <c r="AC16" s="115">
        <f>AC6+AC7+AC8+AC9+AC10+AC12+AC15</f>
        <v>36470</v>
      </c>
      <c r="AD16" s="115">
        <f>AD6+AD7+AD8+AD9+AD10+AD12+AD15</f>
        <v>1660672.3699999999</v>
      </c>
      <c r="AE16" s="117"/>
      <c r="AF16" s="116">
        <f>AF6+AF7+AF8+AF9+AF14+AF15</f>
        <v>1545920.1900000004</v>
      </c>
      <c r="AG16" s="118"/>
      <c r="AH16" s="25"/>
    </row>
    <row r="17" spans="1:34" s="119" customFormat="1" thickBot="1">
      <c r="B17" s="120"/>
      <c r="C17" s="121"/>
      <c r="D17" s="122"/>
      <c r="E17" s="122"/>
      <c r="F17" s="122"/>
      <c r="G17" s="122"/>
      <c r="H17" s="122"/>
      <c r="I17" s="122"/>
      <c r="J17" s="122"/>
      <c r="K17" s="123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4"/>
      <c r="AH17" s="124"/>
    </row>
    <row r="18" spans="1:34" s="10" customFormat="1" ht="18.75" thickBot="1">
      <c r="A18" s="3"/>
      <c r="B18" s="125" t="s">
        <v>56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7"/>
      <c r="AF18" s="127"/>
      <c r="AG18" s="128"/>
      <c r="AH18" s="129"/>
    </row>
    <row r="19" spans="1:34" ht="14.25" customHeight="1" thickBot="1">
      <c r="A19" s="1"/>
      <c r="B19" s="11" t="s">
        <v>42</v>
      </c>
      <c r="C19" s="22"/>
      <c r="D19" s="12" t="s">
        <v>2</v>
      </c>
      <c r="E19" s="13"/>
      <c r="F19" s="13"/>
      <c r="G19" s="13"/>
      <c r="H19" s="13"/>
      <c r="I19" s="14"/>
      <c r="J19" s="22"/>
      <c r="K19" s="16" t="s">
        <v>3</v>
      </c>
      <c r="L19" s="17"/>
      <c r="M19" s="17"/>
      <c r="N19" s="17"/>
      <c r="O19" s="17"/>
      <c r="P19" s="17"/>
      <c r="Q19" s="17"/>
      <c r="R19" s="18"/>
      <c r="S19" s="23"/>
      <c r="T19" s="19" t="s">
        <v>4</v>
      </c>
      <c r="U19" s="20"/>
      <c r="V19" s="130"/>
      <c r="W19" s="21" t="s">
        <v>5</v>
      </c>
      <c r="X19" s="23"/>
      <c r="Y19" s="16" t="s">
        <v>6</v>
      </c>
      <c r="Z19" s="17"/>
      <c r="AA19" s="17"/>
      <c r="AB19" s="17"/>
      <c r="AC19" s="17"/>
      <c r="AD19" s="18"/>
      <c r="AE19" s="23"/>
      <c r="AF19" s="21" t="s">
        <v>7</v>
      </c>
      <c r="AG19" s="14"/>
      <c r="AH19" s="131"/>
    </row>
    <row r="20" spans="1:34" ht="18.75" customHeight="1" thickBot="1">
      <c r="A20" s="1"/>
      <c r="B20" s="26"/>
      <c r="C20" s="22"/>
      <c r="D20" s="27" t="s">
        <v>8</v>
      </c>
      <c r="E20" s="28" t="s">
        <v>9</v>
      </c>
      <c r="F20" s="29" t="s">
        <v>10</v>
      </c>
      <c r="G20" s="30"/>
      <c r="H20" s="31"/>
      <c r="I20" s="32" t="s">
        <v>11</v>
      </c>
      <c r="J20" s="22"/>
      <c r="K20" s="33" t="s">
        <v>12</v>
      </c>
      <c r="L20" s="34"/>
      <c r="M20" s="34"/>
      <c r="N20" s="35"/>
      <c r="O20" s="36" t="s">
        <v>13</v>
      </c>
      <c r="P20" s="34"/>
      <c r="Q20" s="37"/>
      <c r="R20" s="38" t="s">
        <v>14</v>
      </c>
      <c r="S20" s="47"/>
      <c r="T20" s="39"/>
      <c r="U20" s="40"/>
      <c r="V20" s="133"/>
      <c r="W20" s="41"/>
      <c r="X20" s="47"/>
      <c r="Y20" s="42" t="s">
        <v>15</v>
      </c>
      <c r="Z20" s="43" t="s">
        <v>16</v>
      </c>
      <c r="AA20" s="44"/>
      <c r="AB20" s="45"/>
      <c r="AC20" s="134" t="s">
        <v>17</v>
      </c>
      <c r="AD20" s="21" t="s">
        <v>18</v>
      </c>
      <c r="AE20" s="47"/>
      <c r="AF20" s="41"/>
      <c r="AG20" s="135"/>
      <c r="AH20" s="131"/>
    </row>
    <row r="21" spans="1:34" s="71" customFormat="1" ht="33.75" thickBot="1">
      <c r="A21" s="48"/>
      <c r="B21" s="136"/>
      <c r="C21" s="22"/>
      <c r="D21" s="50"/>
      <c r="E21" s="51"/>
      <c r="F21" s="52" t="s">
        <v>19</v>
      </c>
      <c r="G21" s="53" t="s">
        <v>20</v>
      </c>
      <c r="H21" s="54" t="s">
        <v>21</v>
      </c>
      <c r="I21" s="55"/>
      <c r="J21" s="22"/>
      <c r="K21" s="56" t="s">
        <v>19</v>
      </c>
      <c r="L21" s="57" t="s">
        <v>22</v>
      </c>
      <c r="M21" s="58" t="s">
        <v>23</v>
      </c>
      <c r="N21" s="59" t="s">
        <v>24</v>
      </c>
      <c r="O21" s="56" t="s">
        <v>19</v>
      </c>
      <c r="P21" s="137" t="s">
        <v>25</v>
      </c>
      <c r="Q21" s="137" t="s">
        <v>26</v>
      </c>
      <c r="R21" s="63"/>
      <c r="S21" s="47"/>
      <c r="T21" s="138" t="s">
        <v>27</v>
      </c>
      <c r="U21" s="139" t="s">
        <v>28</v>
      </c>
      <c r="V21" s="133"/>
      <c r="W21" s="70"/>
      <c r="X21" s="47"/>
      <c r="Y21" s="66"/>
      <c r="Z21" s="67" t="s">
        <v>19</v>
      </c>
      <c r="AA21" s="68" t="s">
        <v>29</v>
      </c>
      <c r="AB21" s="59" t="s">
        <v>30</v>
      </c>
      <c r="AC21" s="140"/>
      <c r="AD21" s="41"/>
      <c r="AE21" s="47"/>
      <c r="AF21" s="70"/>
      <c r="AG21" s="135"/>
      <c r="AH21" s="131"/>
    </row>
    <row r="22" spans="1:34" s="159" customFormat="1" ht="11.25">
      <c r="A22" s="141"/>
      <c r="B22" s="142" t="s">
        <v>43</v>
      </c>
      <c r="C22" s="22"/>
      <c r="D22" s="143">
        <v>0</v>
      </c>
      <c r="E22" s="143">
        <v>0</v>
      </c>
      <c r="F22" s="144">
        <f t="shared" ref="F22:F34" si="7">G22+H22</f>
        <v>0</v>
      </c>
      <c r="G22" s="145">
        <v>0</v>
      </c>
      <c r="H22" s="146">
        <v>0</v>
      </c>
      <c r="I22" s="147">
        <f>D22+E22+F22</f>
        <v>0</v>
      </c>
      <c r="J22" s="22"/>
      <c r="K22" s="148">
        <f>L22+M22+N22</f>
        <v>606868.71</v>
      </c>
      <c r="L22" s="144">
        <v>0</v>
      </c>
      <c r="M22" s="145">
        <v>606868.71</v>
      </c>
      <c r="N22" s="146">
        <v>0</v>
      </c>
      <c r="O22" s="149">
        <f>P22+Q22</f>
        <v>1510</v>
      </c>
      <c r="P22" s="144">
        <v>1510</v>
      </c>
      <c r="Q22" s="146">
        <v>0</v>
      </c>
      <c r="R22" s="150">
        <f>K22+O22</f>
        <v>608378.71</v>
      </c>
      <c r="S22" s="22"/>
      <c r="T22" s="151">
        <v>3089728.72</v>
      </c>
      <c r="U22" s="152">
        <v>0</v>
      </c>
      <c r="V22" s="133"/>
      <c r="W22" s="90">
        <v>0</v>
      </c>
      <c r="X22" s="153"/>
      <c r="Y22" s="143">
        <v>0</v>
      </c>
      <c r="Z22" s="154">
        <f>AA22+AB22</f>
        <v>24736.97</v>
      </c>
      <c r="AA22" s="155">
        <v>0</v>
      </c>
      <c r="AB22" s="156">
        <v>24736.97</v>
      </c>
      <c r="AC22" s="143">
        <v>0</v>
      </c>
      <c r="AD22" s="157">
        <f>Y22+Z22+AC22</f>
        <v>24736.97</v>
      </c>
      <c r="AE22" s="22"/>
      <c r="AF22" s="152">
        <v>43113.32</v>
      </c>
      <c r="AG22" s="135"/>
      <c r="AH22" s="158"/>
    </row>
    <row r="23" spans="1:34" ht="11.25">
      <c r="A23" s="1"/>
      <c r="B23" s="86" t="s">
        <v>44</v>
      </c>
      <c r="C23" s="22"/>
      <c r="D23" s="160">
        <v>42935005.439999983</v>
      </c>
      <c r="E23" s="160">
        <v>19095144.580000021</v>
      </c>
      <c r="F23" s="161">
        <f t="shared" si="7"/>
        <v>1710171.2000000011</v>
      </c>
      <c r="G23" s="162">
        <v>950779.05000000086</v>
      </c>
      <c r="H23" s="163">
        <v>759392.15000000014</v>
      </c>
      <c r="I23" s="164">
        <f t="shared" ref="I23:I34" si="8">D23+E23+F23</f>
        <v>63740321.220000006</v>
      </c>
      <c r="J23" s="22"/>
      <c r="K23" s="165">
        <f t="shared" ref="K23:K34" si="9">L23+M23+N23</f>
        <v>10435324.949999996</v>
      </c>
      <c r="L23" s="161">
        <v>3399387.5699999994</v>
      </c>
      <c r="M23" s="162">
        <v>2247381.0699999989</v>
      </c>
      <c r="N23" s="163">
        <v>4788556.3099999977</v>
      </c>
      <c r="O23" s="166">
        <f t="shared" ref="O23:O34" si="10">P23+Q23</f>
        <v>1087675.3</v>
      </c>
      <c r="P23" s="161">
        <v>50040</v>
      </c>
      <c r="Q23" s="163">
        <v>1037635.3</v>
      </c>
      <c r="R23" s="167">
        <f t="shared" ref="R23:R34" si="11">K23+O23</f>
        <v>11523000.249999996</v>
      </c>
      <c r="S23" s="22"/>
      <c r="T23" s="87">
        <f>15439643.15+245213.15</f>
        <v>15684856.300000001</v>
      </c>
      <c r="U23" s="82">
        <v>0</v>
      </c>
      <c r="V23" s="133"/>
      <c r="W23" s="90">
        <v>898451.94</v>
      </c>
      <c r="X23" s="153"/>
      <c r="Y23" s="160">
        <v>29962.160000000007</v>
      </c>
      <c r="Z23" s="168">
        <f t="shared" ref="Z23:Z34" si="12">AA23+AB23</f>
        <v>79742.22</v>
      </c>
      <c r="AA23" s="169">
        <v>50484.930000000008</v>
      </c>
      <c r="AB23" s="170">
        <v>29257.29</v>
      </c>
      <c r="AC23" s="160">
        <v>9401.09</v>
      </c>
      <c r="AD23" s="171">
        <f>Y23+Z23+AC23</f>
        <v>119105.47</v>
      </c>
      <c r="AE23" s="22"/>
      <c r="AF23" s="82">
        <v>113462.22000000002</v>
      </c>
      <c r="AG23" s="135"/>
      <c r="AH23" s="131"/>
    </row>
    <row r="24" spans="1:34" ht="11.25">
      <c r="A24" s="1"/>
      <c r="B24" s="172" t="s">
        <v>45</v>
      </c>
      <c r="C24" s="22"/>
      <c r="D24" s="160">
        <v>40588639.679999992</v>
      </c>
      <c r="E24" s="160">
        <v>18815218.810000006</v>
      </c>
      <c r="F24" s="161">
        <f t="shared" si="7"/>
        <v>1469164.7000000004</v>
      </c>
      <c r="G24" s="162">
        <v>816910.44000000029</v>
      </c>
      <c r="H24" s="163">
        <v>652254.26000000013</v>
      </c>
      <c r="I24" s="164">
        <f t="shared" si="8"/>
        <v>60873023.189999998</v>
      </c>
      <c r="J24" s="22"/>
      <c r="K24" s="165">
        <f t="shared" si="9"/>
        <v>9687457.0299999993</v>
      </c>
      <c r="L24" s="161">
        <v>3051617.72</v>
      </c>
      <c r="M24" s="162">
        <v>1984295.699999999</v>
      </c>
      <c r="N24" s="163">
        <v>4651543.6100000003</v>
      </c>
      <c r="O24" s="166">
        <f t="shared" si="10"/>
        <v>1027406.7999999999</v>
      </c>
      <c r="P24" s="161">
        <v>46440</v>
      </c>
      <c r="Q24" s="163">
        <v>980966.79999999993</v>
      </c>
      <c r="R24" s="167">
        <f t="shared" si="11"/>
        <v>10714863.83</v>
      </c>
      <c r="S24" s="22"/>
      <c r="T24" s="87">
        <f>16112451.21+260391.16</f>
        <v>16372842.370000001</v>
      </c>
      <c r="U24" s="82">
        <v>0</v>
      </c>
      <c r="V24" s="133"/>
      <c r="W24" s="90">
        <v>835886.27</v>
      </c>
      <c r="X24" s="153"/>
      <c r="Y24" s="160">
        <v>31273.280000000006</v>
      </c>
      <c r="Z24" s="168">
        <f t="shared" si="12"/>
        <v>151791.49</v>
      </c>
      <c r="AA24" s="169">
        <v>124495.38</v>
      </c>
      <c r="AB24" s="170">
        <v>27296.11</v>
      </c>
      <c r="AC24" s="160">
        <v>0</v>
      </c>
      <c r="AD24" s="171">
        <f>Y24+Z24+AC24</f>
        <v>183064.77</v>
      </c>
      <c r="AE24" s="22"/>
      <c r="AF24" s="82">
        <v>103595.94</v>
      </c>
      <c r="AG24" s="135"/>
      <c r="AH24" s="131"/>
    </row>
    <row r="25" spans="1:34" s="175" customFormat="1" ht="11.25">
      <c r="A25" s="173"/>
      <c r="B25" s="86" t="s">
        <v>46</v>
      </c>
      <c r="C25" s="22"/>
      <c r="D25" s="160">
        <v>43995079.280000009</v>
      </c>
      <c r="E25" s="160">
        <v>19166126.129999995</v>
      </c>
      <c r="F25" s="161">
        <f t="shared" si="7"/>
        <v>1608619.7099999995</v>
      </c>
      <c r="G25" s="162">
        <v>894256.55999999959</v>
      </c>
      <c r="H25" s="163">
        <v>714363.14999999979</v>
      </c>
      <c r="I25" s="164">
        <f t="shared" si="8"/>
        <v>64769825.120000005</v>
      </c>
      <c r="J25" s="22"/>
      <c r="K25" s="165">
        <f t="shared" si="9"/>
        <v>10326534.860000001</v>
      </c>
      <c r="L25" s="161">
        <v>3237399.4800000004</v>
      </c>
      <c r="M25" s="162">
        <v>2280005.4000000004</v>
      </c>
      <c r="N25" s="163">
        <v>4809129.9800000004</v>
      </c>
      <c r="O25" s="166">
        <f t="shared" si="10"/>
        <v>1103069.6000000001</v>
      </c>
      <c r="P25" s="161">
        <v>53718</v>
      </c>
      <c r="Q25" s="163">
        <v>1049351.6000000001</v>
      </c>
      <c r="R25" s="167">
        <f t="shared" si="11"/>
        <v>11429604.460000001</v>
      </c>
      <c r="S25" s="22"/>
      <c r="T25" s="87">
        <f>16943224.44+288628.82</f>
        <v>17231853.260000002</v>
      </c>
      <c r="U25" s="82">
        <v>0</v>
      </c>
      <c r="V25" s="133"/>
      <c r="W25" s="174">
        <v>844939.09000000008</v>
      </c>
      <c r="X25" s="153"/>
      <c r="Y25" s="160">
        <v>25942.140000000007</v>
      </c>
      <c r="Z25" s="168">
        <f t="shared" si="12"/>
        <v>110040.65999999999</v>
      </c>
      <c r="AA25" s="169">
        <v>101270.06999999999</v>
      </c>
      <c r="AB25" s="170">
        <v>8770.59</v>
      </c>
      <c r="AC25" s="160">
        <v>0</v>
      </c>
      <c r="AD25" s="171">
        <f>Y25+Z25+AC25</f>
        <v>135982.79999999999</v>
      </c>
      <c r="AE25" s="22"/>
      <c r="AF25" s="82">
        <v>101951.56</v>
      </c>
      <c r="AG25" s="135"/>
      <c r="AH25" s="131"/>
    </row>
    <row r="26" spans="1:34" ht="11.25">
      <c r="A26" s="1"/>
      <c r="B26" s="172" t="s">
        <v>47</v>
      </c>
      <c r="C26" s="22"/>
      <c r="D26" s="160">
        <v>42517387.010000005</v>
      </c>
      <c r="E26" s="160">
        <v>19369524.320000004</v>
      </c>
      <c r="F26" s="161">
        <f t="shared" si="7"/>
        <v>1475896.8399999999</v>
      </c>
      <c r="G26" s="162">
        <v>823372.45999999985</v>
      </c>
      <c r="H26" s="163">
        <v>652524.37999999989</v>
      </c>
      <c r="I26" s="164">
        <f t="shared" si="8"/>
        <v>63362808.170000017</v>
      </c>
      <c r="J26" s="22"/>
      <c r="K26" s="165">
        <f t="shared" si="9"/>
        <v>10173099.150000002</v>
      </c>
      <c r="L26" s="161">
        <v>3173388.96</v>
      </c>
      <c r="M26" s="162">
        <v>2237871.3000000007</v>
      </c>
      <c r="N26" s="163">
        <v>4761838.8900000006</v>
      </c>
      <c r="O26" s="166">
        <f t="shared" si="10"/>
        <v>1092553.2000000002</v>
      </c>
      <c r="P26" s="161">
        <v>53760</v>
      </c>
      <c r="Q26" s="163">
        <v>1038793.2000000001</v>
      </c>
      <c r="R26" s="167">
        <f t="shared" si="11"/>
        <v>11265652.350000001</v>
      </c>
      <c r="S26" s="22"/>
      <c r="T26" s="87">
        <f>18010504.23+350460.83</f>
        <v>18360965.059999999</v>
      </c>
      <c r="U26" s="82">
        <v>0</v>
      </c>
      <c r="V26" s="133"/>
      <c r="W26" s="174">
        <v>966093.27</v>
      </c>
      <c r="X26" s="153"/>
      <c r="Y26" s="160">
        <v>29274.390000000003</v>
      </c>
      <c r="Z26" s="168">
        <f t="shared" si="12"/>
        <v>147835.85999999999</v>
      </c>
      <c r="AA26" s="169">
        <v>95066.89999999998</v>
      </c>
      <c r="AB26" s="170">
        <v>52768.959999999992</v>
      </c>
      <c r="AC26" s="160">
        <v>0</v>
      </c>
      <c r="AD26" s="171">
        <f t="shared" ref="AD26:AD34" si="13">Y26+Z26+AC26</f>
        <v>177110.25</v>
      </c>
      <c r="AE26" s="22"/>
      <c r="AF26" s="82">
        <v>116750.97999999998</v>
      </c>
      <c r="AG26" s="135"/>
      <c r="AH26" s="131"/>
    </row>
    <row r="27" spans="1:34" ht="11.25">
      <c r="A27" s="1"/>
      <c r="B27" s="86" t="s">
        <v>48</v>
      </c>
      <c r="C27" s="22"/>
      <c r="D27" s="160">
        <v>39420908.320000008</v>
      </c>
      <c r="E27" s="160">
        <v>18341885.630000014</v>
      </c>
      <c r="F27" s="161">
        <f t="shared" si="7"/>
        <v>1480083.0100000009</v>
      </c>
      <c r="G27" s="162">
        <v>826533.8200000003</v>
      </c>
      <c r="H27" s="163">
        <v>653549.19000000064</v>
      </c>
      <c r="I27" s="164">
        <f t="shared" si="8"/>
        <v>59242876.960000016</v>
      </c>
      <c r="J27" s="22"/>
      <c r="K27" s="165">
        <f t="shared" si="9"/>
        <v>9411300.7600000016</v>
      </c>
      <c r="L27" s="161">
        <v>2972876.2400000012</v>
      </c>
      <c r="M27" s="162">
        <v>2023943.1700000011</v>
      </c>
      <c r="N27" s="163">
        <v>4414481.3499999996</v>
      </c>
      <c r="O27" s="166">
        <f t="shared" si="10"/>
        <v>989876.4</v>
      </c>
      <c r="P27" s="161">
        <v>43560</v>
      </c>
      <c r="Q27" s="163">
        <v>946316.4</v>
      </c>
      <c r="R27" s="167">
        <f t="shared" si="11"/>
        <v>10401177.160000002</v>
      </c>
      <c r="S27" s="22"/>
      <c r="T27" s="87">
        <f>17530826.14+397505.09</f>
        <v>17928331.23</v>
      </c>
      <c r="U27" s="82">
        <v>0</v>
      </c>
      <c r="V27" s="133"/>
      <c r="W27" s="174">
        <v>866937.74000000034</v>
      </c>
      <c r="X27" s="153"/>
      <c r="Y27" s="160">
        <v>30273.160000000011</v>
      </c>
      <c r="Z27" s="168">
        <f t="shared" si="12"/>
        <v>66097.13</v>
      </c>
      <c r="AA27" s="169">
        <v>54754.720000000001</v>
      </c>
      <c r="AB27" s="170">
        <v>11342.41</v>
      </c>
      <c r="AC27" s="160">
        <v>8953.42</v>
      </c>
      <c r="AD27" s="171">
        <f t="shared" si="13"/>
        <v>105323.71</v>
      </c>
      <c r="AE27" s="22"/>
      <c r="AF27" s="82">
        <v>133194.78000000003</v>
      </c>
      <c r="AG27" s="135"/>
      <c r="AH27" s="131"/>
    </row>
    <row r="28" spans="1:34" ht="11.25">
      <c r="A28" s="1"/>
      <c r="B28" s="172" t="s">
        <v>49</v>
      </c>
      <c r="C28" s="22"/>
      <c r="D28" s="160">
        <v>41925840.049999997</v>
      </c>
      <c r="E28" s="160">
        <v>17697402.680000003</v>
      </c>
      <c r="F28" s="161">
        <f t="shared" si="7"/>
        <v>1504065.47</v>
      </c>
      <c r="G28" s="162">
        <v>840553.93</v>
      </c>
      <c r="H28" s="163">
        <v>663511.53999999992</v>
      </c>
      <c r="I28" s="164">
        <f t="shared" si="8"/>
        <v>61127308.200000003</v>
      </c>
      <c r="J28" s="22"/>
      <c r="K28" s="165">
        <f t="shared" si="9"/>
        <v>10501251.970000001</v>
      </c>
      <c r="L28" s="161">
        <v>3249695.1600000015</v>
      </c>
      <c r="M28" s="162">
        <v>2324583.7699999996</v>
      </c>
      <c r="N28" s="163">
        <v>4926973.0399999991</v>
      </c>
      <c r="O28" s="166">
        <f t="shared" si="10"/>
        <v>1113507.6000000001</v>
      </c>
      <c r="P28" s="161">
        <v>53040</v>
      </c>
      <c r="Q28" s="163">
        <v>1060467.6000000001</v>
      </c>
      <c r="R28" s="167">
        <f t="shared" si="11"/>
        <v>11614759.57</v>
      </c>
      <c r="S28" s="22"/>
      <c r="T28" s="87">
        <f>17429888.16+579170.34</f>
        <v>18009058.5</v>
      </c>
      <c r="U28" s="82">
        <v>0</v>
      </c>
      <c r="V28" s="133"/>
      <c r="W28" s="174">
        <v>886590.71999999986</v>
      </c>
      <c r="X28" s="153"/>
      <c r="Y28" s="160">
        <v>22611.210000000006</v>
      </c>
      <c r="Z28" s="168">
        <f t="shared" si="12"/>
        <v>161813.18999999997</v>
      </c>
      <c r="AA28" s="169">
        <v>120527.32999999999</v>
      </c>
      <c r="AB28" s="170">
        <v>41285.859999999993</v>
      </c>
      <c r="AC28" s="160">
        <v>8505.75</v>
      </c>
      <c r="AD28" s="171">
        <f t="shared" si="13"/>
        <v>192930.14999999997</v>
      </c>
      <c r="AE28" s="22"/>
      <c r="AF28" s="82">
        <v>139772.29999999996</v>
      </c>
      <c r="AG28" s="135"/>
      <c r="AH28" s="131"/>
    </row>
    <row r="29" spans="1:34" ht="11.25">
      <c r="A29" s="1"/>
      <c r="B29" s="86" t="s">
        <v>50</v>
      </c>
      <c r="C29" s="22"/>
      <c r="D29" s="160">
        <v>34950206.319999993</v>
      </c>
      <c r="E29" s="160">
        <v>18214572.850000005</v>
      </c>
      <c r="F29" s="161">
        <f t="shared" si="7"/>
        <v>1306135.2200000002</v>
      </c>
      <c r="G29" s="162">
        <v>725429.08</v>
      </c>
      <c r="H29" s="163">
        <v>580706.14000000013</v>
      </c>
      <c r="I29" s="164">
        <f t="shared" si="8"/>
        <v>54470914.390000001</v>
      </c>
      <c r="J29" s="22"/>
      <c r="K29" s="165">
        <f t="shared" si="9"/>
        <v>9887624.8399999999</v>
      </c>
      <c r="L29" s="161">
        <v>2901181.6500000004</v>
      </c>
      <c r="M29" s="162">
        <v>2341669.4200000004</v>
      </c>
      <c r="N29" s="163">
        <v>4644773.7700000005</v>
      </c>
      <c r="O29" s="166">
        <f t="shared" si="10"/>
        <v>1138154</v>
      </c>
      <c r="P29" s="161">
        <v>54720</v>
      </c>
      <c r="Q29" s="163">
        <v>1083434</v>
      </c>
      <c r="R29" s="167">
        <f t="shared" si="11"/>
        <v>11025778.84</v>
      </c>
      <c r="S29" s="22"/>
      <c r="T29" s="87">
        <f>14707985.8+427136.15</f>
        <v>15135121.950000001</v>
      </c>
      <c r="U29" s="82">
        <v>0</v>
      </c>
      <c r="V29" s="133"/>
      <c r="W29" s="174">
        <v>606354.01</v>
      </c>
      <c r="X29" s="153"/>
      <c r="Y29" s="160">
        <v>15499.970000000001</v>
      </c>
      <c r="Z29" s="168">
        <f t="shared" si="12"/>
        <v>78320.820000000007</v>
      </c>
      <c r="AA29" s="169">
        <v>72684.62000000001</v>
      </c>
      <c r="AB29" s="170">
        <v>5636.2</v>
      </c>
      <c r="AC29" s="160">
        <v>0</v>
      </c>
      <c r="AD29" s="171">
        <f t="shared" si="13"/>
        <v>93820.790000000008</v>
      </c>
      <c r="AE29" s="22"/>
      <c r="AF29" s="82">
        <v>141748.18000000002</v>
      </c>
      <c r="AG29" s="135"/>
      <c r="AH29" s="131"/>
    </row>
    <row r="30" spans="1:34" ht="11.25">
      <c r="A30" s="1"/>
      <c r="B30" s="172" t="s">
        <v>51</v>
      </c>
      <c r="C30" s="22"/>
      <c r="D30" s="160">
        <v>29530018.049999993</v>
      </c>
      <c r="E30" s="160">
        <v>17400414.060000002</v>
      </c>
      <c r="F30" s="161">
        <f t="shared" si="7"/>
        <v>1092274.8900000001</v>
      </c>
      <c r="G30" s="162">
        <v>606801.81000000029</v>
      </c>
      <c r="H30" s="163">
        <v>485473.07999999996</v>
      </c>
      <c r="I30" s="164">
        <f t="shared" si="8"/>
        <v>48022707</v>
      </c>
      <c r="J30" s="22"/>
      <c r="K30" s="165">
        <f t="shared" si="9"/>
        <v>8697317.879999999</v>
      </c>
      <c r="L30" s="161">
        <v>2656043.6299999994</v>
      </c>
      <c r="M30" s="162">
        <v>1881670.4800000002</v>
      </c>
      <c r="N30" s="163">
        <v>4159603.7699999991</v>
      </c>
      <c r="O30" s="166">
        <f t="shared" si="10"/>
        <v>958529.72000000009</v>
      </c>
      <c r="P30" s="161">
        <v>43680</v>
      </c>
      <c r="Q30" s="163">
        <v>914849.72000000009</v>
      </c>
      <c r="R30" s="167">
        <f t="shared" si="11"/>
        <v>9655847.5999999996</v>
      </c>
      <c r="S30" s="22"/>
      <c r="T30" s="87">
        <f>759037.65+14689546.51</f>
        <v>15448584.16</v>
      </c>
      <c r="U30" s="82">
        <v>0</v>
      </c>
      <c r="V30" s="133"/>
      <c r="W30" s="176">
        <v>565334.97999999986</v>
      </c>
      <c r="X30" s="153"/>
      <c r="Y30" s="177">
        <v>18444.190000000002</v>
      </c>
      <c r="Z30" s="168">
        <f t="shared" si="12"/>
        <v>136865.03999999998</v>
      </c>
      <c r="AA30" s="178">
        <v>115214.15999999999</v>
      </c>
      <c r="AB30" s="179">
        <v>21650.880000000001</v>
      </c>
      <c r="AC30" s="180">
        <v>1921.7</v>
      </c>
      <c r="AD30" s="171">
        <f t="shared" si="13"/>
        <v>157230.93</v>
      </c>
      <c r="AE30" s="22"/>
      <c r="AF30" s="82">
        <v>99802.290000000023</v>
      </c>
      <c r="AG30" s="135"/>
      <c r="AH30" s="131"/>
    </row>
    <row r="31" spans="1:34" ht="11.25">
      <c r="A31" s="1"/>
      <c r="B31" s="86" t="s">
        <v>52</v>
      </c>
      <c r="C31" s="22"/>
      <c r="D31" s="160">
        <v>32195610.799999993</v>
      </c>
      <c r="E31" s="160">
        <v>16861526.309999999</v>
      </c>
      <c r="F31" s="161">
        <f t="shared" si="7"/>
        <v>1172807.4100000001</v>
      </c>
      <c r="G31" s="162">
        <v>651873.84999999986</v>
      </c>
      <c r="H31" s="163">
        <v>520933.56000000023</v>
      </c>
      <c r="I31" s="164">
        <f t="shared" si="8"/>
        <v>50229944.519999996</v>
      </c>
      <c r="J31" s="22"/>
      <c r="K31" s="165">
        <f t="shared" si="9"/>
        <v>9754681.6799999997</v>
      </c>
      <c r="L31" s="161">
        <v>2979398.9899999993</v>
      </c>
      <c r="M31" s="162">
        <v>2144925.3499999996</v>
      </c>
      <c r="N31" s="163">
        <v>4630357.34</v>
      </c>
      <c r="O31" s="166">
        <f t="shared" si="10"/>
        <v>1089650.22</v>
      </c>
      <c r="P31" s="161">
        <v>55440</v>
      </c>
      <c r="Q31" s="163">
        <v>1034210.22</v>
      </c>
      <c r="R31" s="167">
        <f t="shared" si="11"/>
        <v>10844331.9</v>
      </c>
      <c r="S31" s="22"/>
      <c r="T31" s="87">
        <f>14529897.95+780355.93</f>
        <v>15310253.879999999</v>
      </c>
      <c r="U31" s="82">
        <v>0</v>
      </c>
      <c r="V31" s="133"/>
      <c r="W31" s="176">
        <v>605595.35</v>
      </c>
      <c r="X31" s="153"/>
      <c r="Y31" s="160">
        <v>17844.640000000003</v>
      </c>
      <c r="Z31" s="168">
        <f t="shared" si="12"/>
        <v>72313.850000000006</v>
      </c>
      <c r="AA31" s="169">
        <v>61763.05</v>
      </c>
      <c r="AB31" s="170">
        <v>10550.8</v>
      </c>
      <c r="AC31" s="160">
        <v>9289.2000000000007</v>
      </c>
      <c r="AD31" s="171">
        <f t="shared" si="13"/>
        <v>99447.69</v>
      </c>
      <c r="AE31" s="22"/>
      <c r="AF31" s="82">
        <v>147533.82000000004</v>
      </c>
      <c r="AG31" s="135"/>
      <c r="AH31" s="131"/>
    </row>
    <row r="32" spans="1:34" ht="11.25">
      <c r="A32" s="1"/>
      <c r="B32" s="86" t="s">
        <v>53</v>
      </c>
      <c r="C32" s="22"/>
      <c r="D32" s="160">
        <v>33018003.350000009</v>
      </c>
      <c r="E32" s="160">
        <v>17521343.420000002</v>
      </c>
      <c r="F32" s="161">
        <f t="shared" si="7"/>
        <v>966502.6399999999</v>
      </c>
      <c r="G32" s="162">
        <v>537550.1399999999</v>
      </c>
      <c r="H32" s="163">
        <v>428952.50000000006</v>
      </c>
      <c r="I32" s="164">
        <f t="shared" si="8"/>
        <v>51505849.410000011</v>
      </c>
      <c r="J32" s="22"/>
      <c r="K32" s="165">
        <f t="shared" si="9"/>
        <v>10856622.359999999</v>
      </c>
      <c r="L32" s="161">
        <v>3281018.28</v>
      </c>
      <c r="M32" s="162">
        <v>2381921.69</v>
      </c>
      <c r="N32" s="163">
        <v>5193682.3900000006</v>
      </c>
      <c r="O32" s="166">
        <f t="shared" si="10"/>
        <v>1200110.26</v>
      </c>
      <c r="P32" s="161">
        <v>55320</v>
      </c>
      <c r="Q32" s="163">
        <v>1144790.26</v>
      </c>
      <c r="R32" s="167">
        <f t="shared" si="11"/>
        <v>12056732.619999999</v>
      </c>
      <c r="S32" s="22"/>
      <c r="T32" s="87">
        <f>15526743.57+460649.15</f>
        <v>15987392.720000001</v>
      </c>
      <c r="U32" s="82">
        <v>0</v>
      </c>
      <c r="V32" s="133"/>
      <c r="W32" s="176">
        <v>673709.71</v>
      </c>
      <c r="X32" s="153"/>
      <c r="Y32" s="160">
        <v>12597.710000000001</v>
      </c>
      <c r="Z32" s="168">
        <f t="shared" si="12"/>
        <v>136391.17000000001</v>
      </c>
      <c r="AA32" s="169">
        <v>96651.66</v>
      </c>
      <c r="AB32" s="170">
        <v>39739.51</v>
      </c>
      <c r="AC32" s="160">
        <v>0</v>
      </c>
      <c r="AD32" s="171">
        <f t="shared" si="13"/>
        <v>148988.88</v>
      </c>
      <c r="AE32" s="22"/>
      <c r="AF32" s="82">
        <v>150426.64000000007</v>
      </c>
      <c r="AG32" s="135"/>
      <c r="AH32" s="131"/>
    </row>
    <row r="33" spans="1:34" ht="11.25">
      <c r="A33" s="1"/>
      <c r="B33" s="86" t="s">
        <v>54</v>
      </c>
      <c r="C33" s="22"/>
      <c r="D33" s="160">
        <v>31953462.070000004</v>
      </c>
      <c r="E33" s="160">
        <v>15356518.070000004</v>
      </c>
      <c r="F33" s="161">
        <f t="shared" si="7"/>
        <v>967832.58999999985</v>
      </c>
      <c r="G33" s="162">
        <v>538414.48</v>
      </c>
      <c r="H33" s="163">
        <v>429418.10999999993</v>
      </c>
      <c r="I33" s="164">
        <f t="shared" si="8"/>
        <v>48277812.730000004</v>
      </c>
      <c r="J33" s="22"/>
      <c r="K33" s="165">
        <f t="shared" si="9"/>
        <v>9376188.7199999969</v>
      </c>
      <c r="L33" s="161">
        <v>2887383.9899999979</v>
      </c>
      <c r="M33" s="162">
        <v>2019218.6800000004</v>
      </c>
      <c r="N33" s="163">
        <v>4469586.0499999989</v>
      </c>
      <c r="O33" s="166">
        <f t="shared" si="10"/>
        <v>1020607.1199999999</v>
      </c>
      <c r="P33" s="161">
        <v>47520</v>
      </c>
      <c r="Q33" s="163">
        <v>973087.11999999988</v>
      </c>
      <c r="R33" s="167">
        <f t="shared" si="11"/>
        <v>10396795.839999996</v>
      </c>
      <c r="S33" s="22"/>
      <c r="T33" s="87">
        <v>16124941.41</v>
      </c>
      <c r="U33" s="82">
        <v>0</v>
      </c>
      <c r="V33" s="133"/>
      <c r="W33" s="176">
        <v>573501.29999999993</v>
      </c>
      <c r="X33" s="153"/>
      <c r="Y33" s="160">
        <v>18045.79</v>
      </c>
      <c r="Z33" s="168">
        <f t="shared" si="12"/>
        <v>86726.28</v>
      </c>
      <c r="AA33" s="169">
        <v>75375.45</v>
      </c>
      <c r="AB33" s="170">
        <v>11350.83</v>
      </c>
      <c r="AC33" s="160">
        <v>9289.2000000000007</v>
      </c>
      <c r="AD33" s="171">
        <f t="shared" si="13"/>
        <v>114061.27</v>
      </c>
      <c r="AE33" s="22"/>
      <c r="AF33" s="82">
        <v>131623.31000000008</v>
      </c>
      <c r="AG33" s="135"/>
      <c r="AH33" s="131"/>
    </row>
    <row r="34" spans="1:34" thickBot="1">
      <c r="A34" s="1"/>
      <c r="B34" s="181" t="s">
        <v>55</v>
      </c>
      <c r="C34" s="22"/>
      <c r="D34" s="182">
        <v>31405610.729999997</v>
      </c>
      <c r="E34" s="182">
        <v>17356585.910000008</v>
      </c>
      <c r="F34" s="183">
        <f t="shared" si="7"/>
        <v>953600.50000000023</v>
      </c>
      <c r="G34" s="184">
        <v>530543.10000000009</v>
      </c>
      <c r="H34" s="185">
        <v>423057.4000000002</v>
      </c>
      <c r="I34" s="186">
        <f t="shared" si="8"/>
        <v>49715797.140000001</v>
      </c>
      <c r="J34" s="22"/>
      <c r="K34" s="187">
        <f t="shared" si="9"/>
        <v>9921460.2299999967</v>
      </c>
      <c r="L34" s="188">
        <v>3051372.5999999992</v>
      </c>
      <c r="M34" s="189">
        <v>2125470.2200000002</v>
      </c>
      <c r="N34" s="190">
        <v>4744617.4099999983</v>
      </c>
      <c r="O34" s="191">
        <f t="shared" si="10"/>
        <v>1088020.46</v>
      </c>
      <c r="P34" s="188">
        <v>55440</v>
      </c>
      <c r="Q34" s="190">
        <v>1032580.4600000001</v>
      </c>
      <c r="R34" s="192">
        <f t="shared" si="11"/>
        <v>11009480.689999998</v>
      </c>
      <c r="S34" s="22"/>
      <c r="T34" s="193">
        <v>15515692.190000005</v>
      </c>
      <c r="U34" s="108">
        <v>60663.96</v>
      </c>
      <c r="V34" s="133"/>
      <c r="W34" s="176">
        <v>676828.31</v>
      </c>
      <c r="X34" s="153"/>
      <c r="Y34" s="182">
        <v>15552.700000000003</v>
      </c>
      <c r="Z34" s="194">
        <f t="shared" si="12"/>
        <v>104206.35</v>
      </c>
      <c r="AA34" s="195">
        <v>87629.180000000008</v>
      </c>
      <c r="AB34" s="196">
        <v>16577.170000000002</v>
      </c>
      <c r="AC34" s="182">
        <v>0</v>
      </c>
      <c r="AD34" s="197">
        <f t="shared" si="13"/>
        <v>119759.05</v>
      </c>
      <c r="AE34" s="22"/>
      <c r="AF34" s="108">
        <v>122944.85000000002</v>
      </c>
      <c r="AG34" s="135"/>
      <c r="AH34" s="131"/>
    </row>
    <row r="35" spans="1:34" thickBot="1">
      <c r="A35" s="1"/>
      <c r="B35" s="198" t="s">
        <v>41</v>
      </c>
      <c r="C35" s="110"/>
      <c r="D35" s="112">
        <f t="shared" ref="D35:I35" si="14">SUM(D22:D34)</f>
        <v>444435771.10000002</v>
      </c>
      <c r="E35" s="112">
        <f t="shared" si="14"/>
        <v>215196262.77000007</v>
      </c>
      <c r="F35" s="112">
        <f t="shared" si="14"/>
        <v>15707154.180000003</v>
      </c>
      <c r="G35" s="112">
        <f t="shared" si="14"/>
        <v>8743018.7200000007</v>
      </c>
      <c r="H35" s="112">
        <f t="shared" si="14"/>
        <v>6964135.4600000018</v>
      </c>
      <c r="I35" s="112">
        <f t="shared" si="14"/>
        <v>675339188.04999995</v>
      </c>
      <c r="J35" s="110"/>
      <c r="K35" s="199">
        <f>SUM(K22:K34)</f>
        <v>119635733.14000002</v>
      </c>
      <c r="L35" s="199">
        <f t="shared" ref="L35:R35" si="15">SUM(L22:L34)</f>
        <v>36840764.269999996</v>
      </c>
      <c r="M35" s="199">
        <f t="shared" si="15"/>
        <v>26599824.959999997</v>
      </c>
      <c r="N35" s="199">
        <f t="shared" si="15"/>
        <v>56195143.909999996</v>
      </c>
      <c r="O35" s="199">
        <f t="shared" si="15"/>
        <v>12910670.68</v>
      </c>
      <c r="P35" s="199">
        <f>SUM(P22:P34)</f>
        <v>614188</v>
      </c>
      <c r="Q35" s="199">
        <f t="shared" si="15"/>
        <v>12296482.68</v>
      </c>
      <c r="R35" s="199">
        <f t="shared" si="15"/>
        <v>132546403.82000002</v>
      </c>
      <c r="S35" s="110"/>
      <c r="T35" s="114">
        <f>SUM(T22:T34)</f>
        <v>200199621.75</v>
      </c>
      <c r="U35" s="199">
        <f>SUM(U22:U34)</f>
        <v>60663.96</v>
      </c>
      <c r="V35" s="117"/>
      <c r="W35" s="114">
        <f>SUM(W22:W34)</f>
        <v>9000222.6899999995</v>
      </c>
      <c r="X35" s="200"/>
      <c r="Y35" s="114">
        <f t="shared" ref="Y35:AD35" si="16">SUM(Y22:Y34)</f>
        <v>267321.34000000003</v>
      </c>
      <c r="Z35" s="199">
        <f t="shared" si="16"/>
        <v>1356881.03</v>
      </c>
      <c r="AA35" s="201">
        <f t="shared" si="16"/>
        <v>1055917.45</v>
      </c>
      <c r="AB35" s="202">
        <f t="shared" si="16"/>
        <v>300963.57999999996</v>
      </c>
      <c r="AC35" s="199">
        <f t="shared" si="16"/>
        <v>47360.36</v>
      </c>
      <c r="AD35" s="203">
        <f t="shared" si="16"/>
        <v>1671562.7299999997</v>
      </c>
      <c r="AE35" s="200"/>
      <c r="AF35" s="199">
        <f>SUM(AF22:AF34)</f>
        <v>1545920.1900000004</v>
      </c>
      <c r="AG35" s="204"/>
      <c r="AH35" s="131"/>
    </row>
    <row r="36" spans="1:34" thickBot="1">
      <c r="A36" s="1"/>
      <c r="B36" s="132"/>
      <c r="C36" s="1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</row>
    <row r="37" spans="1:34" s="209" customFormat="1" ht="18.75" thickBot="1">
      <c r="A37" s="3"/>
      <c r="B37" s="3"/>
      <c r="C37" s="205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7"/>
      <c r="AH37" s="208"/>
    </row>
    <row r="38" spans="1:34" s="213" customFormat="1" ht="14.25" customHeight="1" thickBot="1">
      <c r="A38" s="1"/>
      <c r="B38" s="25"/>
      <c r="C38" s="210"/>
      <c r="D38" s="12" t="s">
        <v>2</v>
      </c>
      <c r="E38" s="13"/>
      <c r="F38" s="13"/>
      <c r="G38" s="13"/>
      <c r="H38" s="13"/>
      <c r="I38" s="14"/>
      <c r="J38" s="15"/>
      <c r="K38" s="16" t="s">
        <v>3</v>
      </c>
      <c r="L38" s="17"/>
      <c r="M38" s="17"/>
      <c r="N38" s="17"/>
      <c r="O38" s="17"/>
      <c r="P38" s="17"/>
      <c r="Q38" s="17"/>
      <c r="R38" s="18"/>
      <c r="S38" s="15"/>
      <c r="T38" s="19" t="s">
        <v>4</v>
      </c>
      <c r="U38" s="20"/>
      <c r="V38" s="211"/>
      <c r="W38" s="21" t="s">
        <v>5</v>
      </c>
      <c r="X38" s="15"/>
      <c r="Y38" s="16" t="s">
        <v>6</v>
      </c>
      <c r="Z38" s="17"/>
      <c r="AA38" s="17"/>
      <c r="AB38" s="17"/>
      <c r="AC38" s="17"/>
      <c r="AD38" s="18"/>
      <c r="AE38" s="212"/>
      <c r="AF38" s="21" t="s">
        <v>7</v>
      </c>
      <c r="AG38" s="212"/>
      <c r="AH38" s="131"/>
    </row>
    <row r="39" spans="1:34" s="213" customFormat="1" ht="18.75" customHeight="1" thickBot="1">
      <c r="A39" s="1"/>
      <c r="B39" s="25"/>
      <c r="C39" s="210"/>
      <c r="D39" s="27" t="s">
        <v>8</v>
      </c>
      <c r="E39" s="28" t="s">
        <v>9</v>
      </c>
      <c r="F39" s="29" t="s">
        <v>10</v>
      </c>
      <c r="G39" s="30"/>
      <c r="H39" s="31"/>
      <c r="I39" s="32" t="s">
        <v>11</v>
      </c>
      <c r="J39" s="15"/>
      <c r="K39" s="33" t="s">
        <v>12</v>
      </c>
      <c r="L39" s="34"/>
      <c r="M39" s="34"/>
      <c r="N39" s="35"/>
      <c r="O39" s="36" t="s">
        <v>13</v>
      </c>
      <c r="P39" s="34"/>
      <c r="Q39" s="37"/>
      <c r="R39" s="38" t="s">
        <v>14</v>
      </c>
      <c r="S39" s="15"/>
      <c r="T39" s="39"/>
      <c r="U39" s="40"/>
      <c r="V39" s="211"/>
      <c r="W39" s="41"/>
      <c r="X39" s="15"/>
      <c r="Y39" s="42" t="s">
        <v>15</v>
      </c>
      <c r="Z39" s="43" t="s">
        <v>16</v>
      </c>
      <c r="AA39" s="44"/>
      <c r="AB39" s="45"/>
      <c r="AC39" s="46" t="s">
        <v>17</v>
      </c>
      <c r="AD39" s="21" t="s">
        <v>18</v>
      </c>
      <c r="AE39" s="214"/>
      <c r="AF39" s="41"/>
      <c r="AG39" s="214"/>
      <c r="AH39" s="131"/>
    </row>
    <row r="40" spans="1:34" s="213" customFormat="1" ht="33.75" thickBot="1">
      <c r="A40" s="215"/>
      <c r="B40" s="25"/>
      <c r="C40" s="210"/>
      <c r="D40" s="216"/>
      <c r="E40" s="217"/>
      <c r="F40" s="218" t="s">
        <v>19</v>
      </c>
      <c r="G40" s="219" t="s">
        <v>20</v>
      </c>
      <c r="H40" s="220" t="s">
        <v>21</v>
      </c>
      <c r="I40" s="221"/>
      <c r="J40" s="15"/>
      <c r="K40" s="222" t="s">
        <v>19</v>
      </c>
      <c r="L40" s="223" t="s">
        <v>22</v>
      </c>
      <c r="M40" s="224" t="s">
        <v>23</v>
      </c>
      <c r="N40" s="225" t="s">
        <v>24</v>
      </c>
      <c r="O40" s="222" t="s">
        <v>19</v>
      </c>
      <c r="P40" s="226" t="s">
        <v>25</v>
      </c>
      <c r="Q40" s="226" t="s">
        <v>26</v>
      </c>
      <c r="R40" s="63"/>
      <c r="S40" s="15"/>
      <c r="T40" s="138" t="s">
        <v>27</v>
      </c>
      <c r="U40" s="139" t="s">
        <v>28</v>
      </c>
      <c r="V40" s="211"/>
      <c r="W40" s="70"/>
      <c r="X40" s="15"/>
      <c r="Y40" s="227"/>
      <c r="Z40" s="228" t="s">
        <v>19</v>
      </c>
      <c r="AA40" s="229" t="s">
        <v>29</v>
      </c>
      <c r="AB40" s="225" t="s">
        <v>30</v>
      </c>
      <c r="AC40" s="230"/>
      <c r="AD40" s="70"/>
      <c r="AE40" s="214"/>
      <c r="AF40" s="70"/>
      <c r="AG40" s="214"/>
      <c r="AH40" s="131"/>
    </row>
    <row r="41" spans="1:34" s="213" customFormat="1" thickBot="1">
      <c r="A41" s="215"/>
      <c r="B41" s="231"/>
      <c r="C41" s="232"/>
      <c r="D41" s="233">
        <f t="shared" ref="D41:I41" si="17">D16-D35</f>
        <v>0</v>
      </c>
      <c r="E41" s="233">
        <f t="shared" si="17"/>
        <v>0</v>
      </c>
      <c r="F41" s="233">
        <f t="shared" si="17"/>
        <v>0</v>
      </c>
      <c r="G41" s="233">
        <f t="shared" si="17"/>
        <v>0</v>
      </c>
      <c r="H41" s="233">
        <f t="shared" si="17"/>
        <v>0</v>
      </c>
      <c r="I41" s="234">
        <f t="shared" si="17"/>
        <v>0</v>
      </c>
      <c r="J41" s="113"/>
      <c r="K41" s="233">
        <f t="shared" ref="K41:R41" si="18">K16-K35</f>
        <v>-1.1920928955078125E-7</v>
      </c>
      <c r="L41" s="233">
        <f t="shared" si="18"/>
        <v>0</v>
      </c>
      <c r="M41" s="233">
        <f t="shared" si="18"/>
        <v>-5.2154064178466797E-8</v>
      </c>
      <c r="N41" s="233">
        <f t="shared" si="18"/>
        <v>-6.7055225372314453E-8</v>
      </c>
      <c r="O41" s="233">
        <f t="shared" si="18"/>
        <v>0</v>
      </c>
      <c r="P41" s="233">
        <f t="shared" si="18"/>
        <v>0</v>
      </c>
      <c r="Q41" s="233">
        <f t="shared" si="18"/>
        <v>0</v>
      </c>
      <c r="R41" s="233">
        <f t="shared" si="18"/>
        <v>-1.3411045074462891E-7</v>
      </c>
      <c r="S41" s="113"/>
      <c r="T41" s="235">
        <f>T16-T35</f>
        <v>0</v>
      </c>
      <c r="U41" s="234">
        <f>U16-U35</f>
        <v>0</v>
      </c>
      <c r="V41" s="236"/>
      <c r="W41" s="234">
        <f>W16-W35</f>
        <v>0</v>
      </c>
      <c r="X41" s="113"/>
      <c r="Y41" s="235">
        <f t="shared" ref="Y41:AD41" si="19">Y16-Y35</f>
        <v>0</v>
      </c>
      <c r="Z41" s="235">
        <f t="shared" si="19"/>
        <v>0</v>
      </c>
      <c r="AA41" s="233">
        <f t="shared" si="19"/>
        <v>0</v>
      </c>
      <c r="AB41" s="237">
        <f t="shared" si="19"/>
        <v>0</v>
      </c>
      <c r="AC41" s="242">
        <f t="shared" si="19"/>
        <v>-10890.36</v>
      </c>
      <c r="AD41" s="234">
        <f t="shared" si="19"/>
        <v>-10890.35999999987</v>
      </c>
      <c r="AE41" s="238"/>
      <c r="AF41" s="237">
        <f>AF16-AF35</f>
        <v>0</v>
      </c>
      <c r="AG41" s="238"/>
      <c r="AH41" s="131"/>
    </row>
    <row r="42" spans="1:34" s="240" customFormat="1" ht="11.25">
      <c r="A42" s="239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</row>
    <row r="43" spans="1:34" ht="12" customHeight="1">
      <c r="K43" s="240"/>
    </row>
    <row r="44" spans="1:34" ht="12" customHeight="1">
      <c r="K44" s="240"/>
    </row>
  </sheetData>
  <sheetProtection selectLockedCells="1" selectUnlockedCells="1"/>
  <mergeCells count="76">
    <mergeCell ref="Y39:Y40"/>
    <mergeCell ref="Z39:AB39"/>
    <mergeCell ref="AC39:AC40"/>
    <mergeCell ref="AD39:AD40"/>
    <mergeCell ref="AE38:AE41"/>
    <mergeCell ref="AF38:AF40"/>
    <mergeCell ref="AG38:AG41"/>
    <mergeCell ref="D39:D40"/>
    <mergeCell ref="E39:E40"/>
    <mergeCell ref="F39:H39"/>
    <mergeCell ref="I39:I40"/>
    <mergeCell ref="K39:N39"/>
    <mergeCell ref="O39:Q39"/>
    <mergeCell ref="R39:R40"/>
    <mergeCell ref="C37:AG37"/>
    <mergeCell ref="D38:I38"/>
    <mergeCell ref="J38:J41"/>
    <mergeCell ref="K38:R38"/>
    <mergeCell ref="S38:S41"/>
    <mergeCell ref="T38:U39"/>
    <mergeCell ref="V38:V41"/>
    <mergeCell ref="W38:W40"/>
    <mergeCell ref="X38:X41"/>
    <mergeCell ref="Y38:AD38"/>
    <mergeCell ref="O20:Q20"/>
    <mergeCell ref="R20:R21"/>
    <mergeCell ref="Y20:Y21"/>
    <mergeCell ref="Z20:AB20"/>
    <mergeCell ref="AC20:AC21"/>
    <mergeCell ref="AD20:AD21"/>
    <mergeCell ref="X19:X35"/>
    <mergeCell ref="Y19:AD19"/>
    <mergeCell ref="AE19:AE35"/>
    <mergeCell ref="AF19:AF21"/>
    <mergeCell ref="AG19:AG35"/>
    <mergeCell ref="D20:D21"/>
    <mergeCell ref="E20:E21"/>
    <mergeCell ref="F20:H20"/>
    <mergeCell ref="I20:I21"/>
    <mergeCell ref="K20:N20"/>
    <mergeCell ref="B18:AG18"/>
    <mergeCell ref="B19:B21"/>
    <mergeCell ref="C19:C35"/>
    <mergeCell ref="D19:I19"/>
    <mergeCell ref="J19:J35"/>
    <mergeCell ref="K19:R19"/>
    <mergeCell ref="S19:S35"/>
    <mergeCell ref="T19:U20"/>
    <mergeCell ref="V19:V35"/>
    <mergeCell ref="W19:W21"/>
    <mergeCell ref="O4:Q4"/>
    <mergeCell ref="R4:R5"/>
    <mergeCell ref="Y4:Y5"/>
    <mergeCell ref="Z4:AB4"/>
    <mergeCell ref="AC4:AC5"/>
    <mergeCell ref="AD4:AD5"/>
    <mergeCell ref="X3:X16"/>
    <mergeCell ref="Y3:AD3"/>
    <mergeCell ref="AE3:AE16"/>
    <mergeCell ref="AF3:AF5"/>
    <mergeCell ref="AG3:AG16"/>
    <mergeCell ref="D4:D5"/>
    <mergeCell ref="E4:E5"/>
    <mergeCell ref="F4:H4"/>
    <mergeCell ref="I4:I5"/>
    <mergeCell ref="K4:N4"/>
    <mergeCell ref="B2:AG2"/>
    <mergeCell ref="B3:B5"/>
    <mergeCell ref="C3:C16"/>
    <mergeCell ref="D3:I3"/>
    <mergeCell ref="J3:J16"/>
    <mergeCell ref="K3:R3"/>
    <mergeCell ref="S3:S16"/>
    <mergeCell ref="T3:U4"/>
    <mergeCell ref="V3:V16"/>
    <mergeCell ref="W3:W5"/>
  </mergeCells>
  <hyperlinks>
    <hyperlink ref="C63889" r:id="rId1" display="http://www.casmb.ro"/>
    <hyperlink ref="C63955" r:id="rId2" display="http://www.casmb.ro"/>
    <hyperlink ref="C64021" r:id="rId3" display="http://www.casmb.ro"/>
    <hyperlink ref="C64087" r:id="rId4" display="http://www.casmb.ro"/>
    <hyperlink ref="C64153" r:id="rId5" display="http://www.casmb.ro"/>
    <hyperlink ref="C64219" r:id="rId6" display="http://www.casmb.ro"/>
    <hyperlink ref="C64285" r:id="rId7" display="http://www.casmb.ro"/>
    <hyperlink ref="C64351" r:id="rId8" display="http://www.casmb.ro"/>
    <hyperlink ref="C64417" r:id="rId9" display="http://www.casmb.ro"/>
    <hyperlink ref="C64483" r:id="rId10" display="http://www.casmb.ro"/>
    <hyperlink ref="C64549" r:id="rId11" display="http://www.casmb.ro"/>
    <hyperlink ref="C64615" r:id="rId12" display="http://www.casmb.ro"/>
    <hyperlink ref="C64681" r:id="rId13" display="http://www.casmb.ro"/>
    <hyperlink ref="C64747" r:id="rId14" display="http://www.casmb.ro"/>
    <hyperlink ref="C64813" r:id="rId15" display="http://www.casmb.ro"/>
    <hyperlink ref="C64879" r:id="rId16" display="http://www.casmb.ro"/>
    <hyperlink ref="C64945" r:id="rId17" display="http://www.casmb.ro"/>
    <hyperlink ref="C65011" r:id="rId18" display="http://www.casmb.ro"/>
    <hyperlink ref="C65077" r:id="rId19" display="http://www.casmb.ro"/>
    <hyperlink ref="C25" r:id="rId20" display="http://www.casmb.ro"/>
  </hyperlinks>
  <pageMargins left="0.35433070866141703" right="0.23622047244094499" top="0.39370078740157499" bottom="0.39370078740157499" header="0" footer="0"/>
  <pageSetup paperSize="9" scale="40" orientation="landscape" r:id="rId2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01-12.2015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2016-02-04T10:19:06Z</dcterms:created>
  <dcterms:modified xsi:type="dcterms:W3CDTF">2016-02-04T10:57:02Z</dcterms:modified>
</cp:coreProperties>
</file>